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GRANTS\Charter School Sub-Recipient Allocations\10-Jun 2023\For Upload\"/>
    </mc:Choice>
  </mc:AlternateContent>
  <bookViews>
    <workbookView xWindow="-120" yWindow="-120" windowWidth="29040" windowHeight="15840" tabRatio="825"/>
  </bookViews>
  <sheets>
    <sheet name="#0664 Academy Positive Learning" sheetId="57" r:id="rId1"/>
    <sheet name="#1461 Inlet Grove Comm HS " sheetId="75" r:id="rId2"/>
    <sheet name="#1571 South Tech Charter Acad" sheetId="95" state="hidden" r:id="rId3"/>
    <sheet name="#1571 South Tech Academy" sheetId="134" r:id="rId4"/>
    <sheet name="#2521 Ed Venture " sheetId="63" r:id="rId5"/>
    <sheet name="#2531 Potentials " sheetId="85" r:id="rId6"/>
    <sheet name="#2791 The Learning Center @ Els" sheetId="92" r:id="rId7"/>
    <sheet name="#2801 PB Maritime Acad Elem" sheetId="83" r:id="rId8"/>
    <sheet name="#2911 Western Academy" sheetId="98" r:id="rId9"/>
    <sheet name="#2941 Palm Beach School Autism " sheetId="84" r:id="rId10"/>
    <sheet name="#3083 The Learning Acad @ Els " sheetId="91" r:id="rId11"/>
    <sheet name="#3345 Career Academy of the PB " sheetId="70" r:id="rId12"/>
    <sheet name="#3381 Imagine Schools " sheetId="74" r:id="rId13"/>
    <sheet name="#3382 Glades Academy " sheetId="69" r:id="rId14"/>
    <sheet name="#3391 Seagull Academy Ind. Liv" sheetId="94" r:id="rId15"/>
    <sheet name="#3394 Montessori Acad Early  " sheetId="81" r:id="rId16"/>
    <sheet name="#3395 Somerset Academy JFK " sheetId="76" r:id="rId17"/>
    <sheet name="#3396 G-Star of the Arts " sheetId="67" r:id="rId18"/>
    <sheet name="#3398 Everglades Preparatory " sheetId="64" r:id="rId19"/>
    <sheet name="#3400 Believers Academy " sheetId="58" r:id="rId20"/>
    <sheet name="#3401 Quantum High School " sheetId="86" r:id="rId21"/>
    <sheet name="#3413 Somerset Acad Boca East" sheetId="103" r:id="rId22"/>
    <sheet name="#3421 Worthington High School" sheetId="99" r:id="rId23"/>
    <sheet name=" #3431 Renaissance CS @ WPB" sheetId="90" r:id="rId24"/>
    <sheet name="#3441 South Tech Prep Acd " sheetId="128" r:id="rId25"/>
    <sheet name="#3924 PB Maritime Acd Second " sheetId="119" r:id="rId26"/>
    <sheet name="#3941 Ben Gamla " sheetId="59" r:id="rId27"/>
    <sheet name="#3961 Gardens Schl Tech Arts" sheetId="68" r:id="rId28"/>
    <sheet name="#3971 Palm Beach Preparatory  " sheetId="80" r:id="rId29"/>
    <sheet name="#4001 Renaissance CS @ Well" sheetId="110" r:id="rId30"/>
    <sheet name="#4002 Renaissance CS @ Summit " sheetId="89" r:id="rId31"/>
    <sheet name="#4012 Somerset Canyons Middle  " sheetId="105" r:id="rId32"/>
    <sheet name="#4013 Somerset Acad Canyons HS " sheetId="100" r:id="rId33"/>
    <sheet name="#4020 Franklin Acd Boynton Bch " sheetId="66" r:id="rId34"/>
    <sheet name="#4030 Olympus International Acd" sheetId="130" r:id="rId35"/>
    <sheet name="#4031 Somerset Academy of Arts" sheetId="132" r:id="rId36"/>
    <sheet name="#4041 Somerset Acad Boca Middle" sheetId="104" r:id="rId37"/>
    <sheet name="#4050 Renaissance CS @ Cypress" sheetId="111" r:id="rId38"/>
    <sheet name="#4051 Renaissance CS @ Central " sheetId="106" r:id="rId39"/>
    <sheet name="#4061 Franklin Academy - PBG" sheetId="117" r:id="rId40"/>
    <sheet name="#4080 University Prep Academy" sheetId="120" r:id="rId41"/>
    <sheet name="#4081 Florida Futures Acd N" sheetId="121" r:id="rId42"/>
    <sheet name="#4090 SLAM MS" sheetId="122" r:id="rId43"/>
    <sheet name="#4091 Somerset Acd Lakes" sheetId="124" r:id="rId44"/>
    <sheet name="#4100 ConnectionsEd.CenterPB" sheetId="123" r:id="rId45"/>
    <sheet name="#4102 Bridge Prep Academy" sheetId="126" r:id="rId46"/>
    <sheet name="#4103 SLAM Boca MiddleHigh" sheetId="127" r:id="rId47"/>
    <sheet name="#4111 SLAM HS PB" sheetId="131" r:id="rId48"/>
    <sheet name="#4131 Somerset Academy Well HS" sheetId="136" r:id="rId49"/>
    <sheet name="#4121 South Tech Success" sheetId="133" state="hidden" r:id="rId50"/>
  </sheets>
  <definedNames>
    <definedName name="Indirect_Cost_Plan___2015_16" localSheetId="3">#REF!</definedName>
    <definedName name="Indirect_Cost_Plan___2015_16" localSheetId="48">#REF!</definedName>
    <definedName name="Indirect_Cost_Plan___2015_16">#REF!</definedName>
    <definedName name="_xlnm.Print_Area" localSheetId="23">' #3431 Renaissance CS @ WPB'!$B$1:$T$57</definedName>
    <definedName name="_xlnm.Print_Area" localSheetId="0">'#0664 Academy Positive Learning'!$B$1:$W$51</definedName>
    <definedName name="_xlnm.Print_Area" localSheetId="1">'#1461 Inlet Grove Comm HS '!$B$1:$X$57</definedName>
    <definedName name="_xlnm.Print_Area" localSheetId="3">'#1571 South Tech Academy'!$B$1:$T$28</definedName>
    <definedName name="_xlnm.Print_Area" localSheetId="2">'#1571 South Tech Charter Acad'!$B$1:$S$39</definedName>
    <definedName name="_xlnm.Print_Area" localSheetId="4">'#2521 Ed Venture '!$B$1:$T$55</definedName>
    <definedName name="_xlnm.Print_Area" localSheetId="5">'#2531 Potentials '!$B$1:$T$44</definedName>
    <definedName name="_xlnm.Print_Area" localSheetId="6">'#2791 The Learning Center @ Els'!$B$1:$T$52</definedName>
    <definedName name="_xlnm.Print_Area" localSheetId="7">'#2801 PB Maritime Acad Elem'!$B$1:$T$52</definedName>
    <definedName name="_xlnm.Print_Area" localSheetId="8">'#2911 Western Academy'!$B$1:$T$45</definedName>
    <definedName name="_xlnm.Print_Area" localSheetId="9">'#2941 Palm Beach School Autism '!$B$1:$T$52</definedName>
    <definedName name="_xlnm.Print_Area" localSheetId="10">'#3083 The Learning Acad @ Els '!$B$1:$T$47</definedName>
    <definedName name="_xlnm.Print_Area" localSheetId="11">'#3345 Career Academy of the PB '!$B$1:$T$48</definedName>
    <definedName name="_xlnm.Print_Area" localSheetId="12">'#3381 Imagine Schools '!$B$1:$T$51</definedName>
    <definedName name="_xlnm.Print_Area" localSheetId="13">'#3382 Glades Academy '!$B$1:$T$56</definedName>
    <definedName name="_xlnm.Print_Area" localSheetId="14">'#3391 Seagull Academy Ind. Liv'!$B$1:$T$52</definedName>
    <definedName name="_xlnm.Print_Area" localSheetId="15">'#3394 Montessori Acad Early  '!$B$1:$T$47</definedName>
    <definedName name="_xlnm.Print_Area" localSheetId="16">'#3395 Somerset Academy JFK '!$B$1:$T$54</definedName>
    <definedName name="_xlnm.Print_Area" localSheetId="17">'#3396 G-Star of the Arts '!$B$1:$T$53</definedName>
    <definedName name="_xlnm.Print_Area" localSheetId="18">'#3398 Everglades Preparatory '!$B$1:$T$55</definedName>
    <definedName name="_xlnm.Print_Area" localSheetId="19">'#3400 Believers Academy '!$B$1:$T$53</definedName>
    <definedName name="_xlnm.Print_Area" localSheetId="20">'#3401 Quantum High School '!$B$1:$T$48</definedName>
    <definedName name="_xlnm.Print_Area" localSheetId="21">'#3413 Somerset Acad Boca East'!$B$1:$T$48</definedName>
    <definedName name="_xlnm.Print_Area" localSheetId="22">'#3421 Worthington High School'!$B$1:$T$45</definedName>
    <definedName name="_xlnm.Print_Area" localSheetId="24">'#3441 South Tech Prep Acd '!$B$1:$T$39</definedName>
    <definedName name="_xlnm.Print_Area" localSheetId="25">'#3924 PB Maritime Acd Second '!$B$1:$T$48</definedName>
    <definedName name="_xlnm.Print_Area" localSheetId="26">'#3941 Ben Gamla '!$B$1:$T$47</definedName>
    <definedName name="_xlnm.Print_Area" localSheetId="27">'#3961 Gardens Schl Tech Arts'!$B$1:$T$51</definedName>
    <definedName name="_xlnm.Print_Area" localSheetId="28">'#3971 Palm Beach Preparatory  '!$B$1:$T$49</definedName>
    <definedName name="_xlnm.Print_Area" localSheetId="29">'#4001 Renaissance CS @ Well'!$B$1:$T$54</definedName>
    <definedName name="_xlnm.Print_Area" localSheetId="30">'#4002 Renaissance CS @ Summit '!$B$40:$T$42</definedName>
    <definedName name="_xlnm.Print_Area" localSheetId="31">'#4012 Somerset Canyons Middle  '!$B$1:$T$45</definedName>
    <definedName name="_xlnm.Print_Area" localSheetId="32">'#4013 Somerset Acad Canyons HS '!$B$1:$T$46</definedName>
    <definedName name="_xlnm.Print_Area" localSheetId="33">'#4020 Franklin Acd Boynton Bch '!$B$1:$T$49</definedName>
    <definedName name="_xlnm.Print_Area" localSheetId="34">'#4030 Olympus International Acd'!$B$1:$T$52</definedName>
    <definedName name="_xlnm.Print_Area" localSheetId="35">'#4031 Somerset Academy of Arts'!$B$1:$T$46</definedName>
    <definedName name="_xlnm.Print_Area" localSheetId="36">'#4041 Somerset Acad Boca Middle'!$B$1:$T$46</definedName>
    <definedName name="_xlnm.Print_Area" localSheetId="37">'#4050 Renaissance CS @ Cypress'!$B$1:$T$55</definedName>
    <definedName name="_xlnm.Print_Area" localSheetId="38">'#4051 Renaissance CS @ Central '!$B$1:$T$51</definedName>
    <definedName name="_xlnm.Print_Area" localSheetId="39">'#4061 Franklin Academy - PBG'!$B$1:$T$48</definedName>
    <definedName name="_xlnm.Print_Area" localSheetId="40">'#4080 University Prep Academy'!$B$1:$T$53</definedName>
    <definedName name="_xlnm.Print_Area" localSheetId="41">'#4081 Florida Futures Acd N'!$B$1:$T$53</definedName>
    <definedName name="_xlnm.Print_Area" localSheetId="42">'#4090 SLAM MS'!$B$1:$T$53</definedName>
    <definedName name="_xlnm.Print_Area" localSheetId="43">'#4091 Somerset Acd Lakes'!$B$1:$T$58</definedName>
    <definedName name="_xlnm.Print_Area" localSheetId="44">'#4100 ConnectionsEd.CenterPB'!$B$1:$T$58</definedName>
    <definedName name="_xlnm.Print_Area" localSheetId="45">'#4102 Bridge Prep Academy'!$B$1:$T$48</definedName>
    <definedName name="_xlnm.Print_Area" localSheetId="46">'#4103 SLAM Boca MiddleHigh'!$B$1:$T$55</definedName>
    <definedName name="_xlnm.Print_Area" localSheetId="47">'#4111 SLAM HS PB'!$B$1:$T$53</definedName>
    <definedName name="_xlnm.Print_Area" localSheetId="49">'#4121 South Tech Success'!$B$1:$S$39</definedName>
    <definedName name="_xlnm.Print_Area" localSheetId="48">'#4131 Somerset Academy Well HS'!$B$1:$T$41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7" i="128" l="1"/>
  <c r="X7" i="128" s="1"/>
  <c r="X9" i="128" s="1"/>
  <c r="V9" i="128"/>
  <c r="U9" i="128"/>
  <c r="S9" i="128"/>
  <c r="R9" i="128"/>
  <c r="P9" i="128"/>
  <c r="O9" i="128"/>
  <c r="N9" i="128"/>
  <c r="S7" i="128"/>
  <c r="P7" i="128"/>
  <c r="W9" i="128" l="1"/>
  <c r="R9" i="134"/>
  <c r="W7" i="121" l="1"/>
  <c r="P7" i="121"/>
  <c r="S7" i="121" s="1"/>
  <c r="W7" i="117"/>
  <c r="P7" i="117"/>
  <c r="S7" i="117" s="1"/>
  <c r="W8" i="111"/>
  <c r="P8" i="111"/>
  <c r="S8" i="111" s="1"/>
  <c r="Y8" i="111" s="1"/>
  <c r="W7" i="132"/>
  <c r="P7" i="132"/>
  <c r="S7" i="132" s="1"/>
  <c r="W7" i="66"/>
  <c r="P7" i="66"/>
  <c r="S7" i="66" s="1"/>
  <c r="W7" i="100"/>
  <c r="W8" i="100"/>
  <c r="P7" i="100"/>
  <c r="S7" i="100" s="1"/>
  <c r="P8" i="100"/>
  <c r="S8" i="100" s="1"/>
  <c r="W7" i="105"/>
  <c r="W8" i="105"/>
  <c r="P7" i="105"/>
  <c r="S7" i="105" s="1"/>
  <c r="X7" i="105" s="1"/>
  <c r="P8" i="105"/>
  <c r="S8" i="105" s="1"/>
  <c r="X8" i="105" s="1"/>
  <c r="W8" i="59"/>
  <c r="W9" i="59"/>
  <c r="P8" i="59"/>
  <c r="S8" i="59" s="1"/>
  <c r="P9" i="59"/>
  <c r="S9" i="59" s="1"/>
  <c r="W7" i="59"/>
  <c r="P7" i="59"/>
  <c r="S7" i="59" s="1"/>
  <c r="W8" i="58"/>
  <c r="S8" i="58"/>
  <c r="P8" i="58"/>
  <c r="W7" i="91"/>
  <c r="P7" i="91"/>
  <c r="S7" i="91" s="1"/>
  <c r="X7" i="91" s="1"/>
  <c r="W8" i="91"/>
  <c r="P8" i="91"/>
  <c r="S8" i="91" s="1"/>
  <c r="W9" i="84"/>
  <c r="P9" i="84"/>
  <c r="S9" i="84" s="1"/>
  <c r="X9" i="84" s="1"/>
  <c r="O7" i="84"/>
  <c r="W8" i="98"/>
  <c r="W9" i="98"/>
  <c r="P8" i="98"/>
  <c r="S8" i="98" s="1"/>
  <c r="P9" i="98"/>
  <c r="S9" i="98" s="1"/>
  <c r="W7" i="98"/>
  <c r="P7" i="98"/>
  <c r="S7" i="98" s="1"/>
  <c r="X7" i="98" s="1"/>
  <c r="W7" i="92"/>
  <c r="W8" i="92"/>
  <c r="P7" i="92"/>
  <c r="P8" i="92"/>
  <c r="S8" i="92" s="1"/>
  <c r="X8" i="92" s="1"/>
  <c r="S7" i="92"/>
  <c r="X7" i="92" s="1"/>
  <c r="W8" i="122"/>
  <c r="P8" i="122"/>
  <c r="S8" i="122" s="1"/>
  <c r="X8" i="122" s="1"/>
  <c r="W9" i="124"/>
  <c r="P9" i="124"/>
  <c r="S9" i="124" s="1"/>
  <c r="X9" i="124" s="1"/>
  <c r="W10" i="131"/>
  <c r="P10" i="131"/>
  <c r="S10" i="131" s="1"/>
  <c r="W7" i="136"/>
  <c r="P7" i="136"/>
  <c r="S7" i="136" s="1"/>
  <c r="O7" i="127"/>
  <c r="W8" i="124"/>
  <c r="P8" i="124"/>
  <c r="S8" i="124" s="1"/>
  <c r="X8" i="124" s="1"/>
  <c r="W8" i="89"/>
  <c r="P8" i="89"/>
  <c r="S8" i="89" s="1"/>
  <c r="Y8" i="89" s="1"/>
  <c r="O7" i="76"/>
  <c r="W9" i="94"/>
  <c r="P9" i="94"/>
  <c r="S9" i="94" s="1"/>
  <c r="Y9" i="94" s="1"/>
  <c r="O8" i="94"/>
  <c r="X8" i="91" l="1"/>
  <c r="X10" i="131"/>
  <c r="X7" i="136"/>
  <c r="O7" i="63"/>
  <c r="W12" i="57"/>
  <c r="W13" i="57"/>
  <c r="W14" i="57"/>
  <c r="W15" i="57"/>
  <c r="W16" i="57"/>
  <c r="W17" i="57"/>
  <c r="W18" i="57"/>
  <c r="W19" i="57"/>
  <c r="W20" i="57"/>
  <c r="W21" i="57"/>
  <c r="W10" i="57"/>
  <c r="W11" i="57"/>
  <c r="X7" i="126"/>
  <c r="X8" i="126"/>
  <c r="X9" i="126"/>
  <c r="X10" i="126"/>
  <c r="X11" i="126"/>
  <c r="X12" i="126"/>
  <c r="X13" i="126"/>
  <c r="X14" i="126"/>
  <c r="X15" i="126"/>
  <c r="X16" i="126"/>
  <c r="X17" i="126"/>
  <c r="X18" i="126"/>
  <c r="X19" i="126"/>
  <c r="X20" i="126"/>
  <c r="X21" i="126"/>
  <c r="U16" i="94" l="1"/>
  <c r="U17" i="85"/>
  <c r="W8" i="119"/>
  <c r="P8" i="119"/>
  <c r="S8" i="119" s="1"/>
  <c r="W9" i="110"/>
  <c r="P9" i="110"/>
  <c r="S9" i="110" s="1"/>
  <c r="P9" i="80"/>
  <c r="S9" i="80" s="1"/>
  <c r="W9" i="80"/>
  <c r="W8" i="70"/>
  <c r="P8" i="70"/>
  <c r="S8" i="70" s="1"/>
  <c r="W10" i="85"/>
  <c r="W11" i="85"/>
  <c r="P11" i="85"/>
  <c r="S11" i="85" s="1"/>
  <c r="P10" i="85"/>
  <c r="S10" i="85" s="1"/>
  <c r="W9" i="75"/>
  <c r="P9" i="75"/>
  <c r="S9" i="75" s="1"/>
  <c r="O17" i="117"/>
  <c r="P8" i="106"/>
  <c r="S8" i="106" s="1"/>
  <c r="W8" i="106"/>
  <c r="W14" i="105"/>
  <c r="W15" i="105"/>
  <c r="W16" i="105"/>
  <c r="W17" i="105"/>
  <c r="W18" i="105"/>
  <c r="W19" i="105"/>
  <c r="W20" i="105"/>
  <c r="W12" i="105"/>
  <c r="W13" i="105"/>
  <c r="W8" i="110"/>
  <c r="P8" i="110"/>
  <c r="S8" i="110" s="1"/>
  <c r="Y8" i="110" s="1"/>
  <c r="W8" i="80"/>
  <c r="P8" i="80"/>
  <c r="S8" i="80" s="1"/>
  <c r="W9" i="68"/>
  <c r="P9" i="68"/>
  <c r="S9" i="68" s="1"/>
  <c r="X9" i="68" s="1"/>
  <c r="O7" i="70"/>
  <c r="O18" i="70" s="1"/>
  <c r="W8" i="83"/>
  <c r="P8" i="83"/>
  <c r="S8" i="83" s="1"/>
  <c r="X8" i="83" s="1"/>
  <c r="W8" i="75"/>
  <c r="P8" i="75"/>
  <c r="S8" i="75" s="1"/>
  <c r="W8" i="57"/>
  <c r="P8" i="57"/>
  <c r="S8" i="57" s="1"/>
  <c r="W9" i="57"/>
  <c r="R21" i="64"/>
  <c r="U21" i="64"/>
  <c r="O21" i="64"/>
  <c r="N21" i="64"/>
  <c r="U19" i="67"/>
  <c r="R19" i="67"/>
  <c r="O19" i="67"/>
  <c r="N19" i="67"/>
  <c r="U24" i="76"/>
  <c r="R24" i="76"/>
  <c r="O24" i="76"/>
  <c r="N24" i="76"/>
  <c r="O23" i="81"/>
  <c r="P23" i="81"/>
  <c r="R23" i="81"/>
  <c r="S23" i="81"/>
  <c r="N23" i="81"/>
  <c r="O16" i="94"/>
  <c r="N16" i="94"/>
  <c r="U25" i="69"/>
  <c r="R25" i="69"/>
  <c r="O25" i="69"/>
  <c r="U21" i="74"/>
  <c r="O21" i="74"/>
  <c r="N21" i="74"/>
  <c r="U18" i="70"/>
  <c r="N18" i="70"/>
  <c r="N17" i="91"/>
  <c r="U16" i="84"/>
  <c r="O16" i="84"/>
  <c r="N16" i="84"/>
  <c r="U20" i="98"/>
  <c r="N20" i="98"/>
  <c r="N23" i="83"/>
  <c r="X9" i="110" l="1"/>
  <c r="Y9" i="110"/>
  <c r="X8" i="70"/>
  <c r="X9" i="75"/>
  <c r="X8" i="57"/>
  <c r="X11" i="85"/>
  <c r="X10" i="85"/>
  <c r="X9" i="80"/>
  <c r="Y8" i="106"/>
  <c r="X8" i="80"/>
  <c r="X8" i="75"/>
  <c r="W7" i="75" l="1"/>
  <c r="Y11" i="63"/>
  <c r="X22" i="111" l="1"/>
  <c r="W8" i="90"/>
  <c r="P8" i="90"/>
  <c r="S8" i="90" s="1"/>
  <c r="Y8" i="90" s="1"/>
  <c r="X18" i="63"/>
  <c r="W9" i="85"/>
  <c r="P9" i="85"/>
  <c r="S9" i="85" s="1"/>
  <c r="O8" i="85"/>
  <c r="X20" i="106"/>
  <c r="X22" i="89"/>
  <c r="X22" i="110"/>
  <c r="X23" i="90"/>
  <c r="X19" i="67"/>
  <c r="Y16" i="81"/>
  <c r="X23" i="81"/>
  <c r="X16" i="94"/>
  <c r="X25" i="69"/>
  <c r="X9" i="85" l="1"/>
  <c r="R10" i="98"/>
  <c r="U22" i="120" l="1"/>
  <c r="S22" i="120"/>
  <c r="R22" i="120"/>
  <c r="N22" i="111"/>
  <c r="R20" i="104"/>
  <c r="N20" i="104"/>
  <c r="N21" i="132"/>
  <c r="P9" i="70"/>
  <c r="P10" i="70"/>
  <c r="P11" i="70"/>
  <c r="P12" i="70"/>
  <c r="P13" i="70"/>
  <c r="P14" i="70"/>
  <c r="P15" i="70"/>
  <c r="P16" i="70"/>
  <c r="P17" i="70"/>
  <c r="P7" i="70"/>
  <c r="P18" i="70" l="1"/>
  <c r="W11" i="105"/>
  <c r="W9" i="89"/>
  <c r="W10" i="89"/>
  <c r="P9" i="89"/>
  <c r="S9" i="89" s="1"/>
  <c r="W8" i="99"/>
  <c r="P8" i="99"/>
  <c r="S8" i="99" s="1"/>
  <c r="X8" i="99" s="1"/>
  <c r="W8" i="64"/>
  <c r="P8" i="64"/>
  <c r="S8" i="64" s="1"/>
  <c r="X8" i="64" s="1"/>
  <c r="W7" i="67"/>
  <c r="P7" i="67"/>
  <c r="W8" i="69"/>
  <c r="P8" i="69"/>
  <c r="O7" i="69"/>
  <c r="W7" i="74"/>
  <c r="P7" i="74"/>
  <c r="P8" i="74"/>
  <c r="S7" i="67" l="1"/>
  <c r="S7" i="74"/>
  <c r="S8" i="69"/>
  <c r="X7" i="74"/>
  <c r="W10" i="100"/>
  <c r="W11" i="100"/>
  <c r="W12" i="100"/>
  <c r="W13" i="100"/>
  <c r="W14" i="100"/>
  <c r="W15" i="100"/>
  <c r="W16" i="100"/>
  <c r="W17" i="100"/>
  <c r="W18" i="100"/>
  <c r="W19" i="100"/>
  <c r="W20" i="100"/>
  <c r="W21" i="100"/>
  <c r="W11" i="59"/>
  <c r="W12" i="59"/>
  <c r="W13" i="59"/>
  <c r="W14" i="59"/>
  <c r="W15" i="59"/>
  <c r="W16" i="59"/>
  <c r="W17" i="59"/>
  <c r="W18" i="59"/>
  <c r="W19" i="59"/>
  <c r="W20" i="59"/>
  <c r="W21" i="59"/>
  <c r="W22" i="59"/>
  <c r="W23" i="59"/>
  <c r="W10" i="59"/>
  <c r="Y8" i="69" l="1"/>
  <c r="X24" i="76"/>
  <c r="W12" i="76"/>
  <c r="P12" i="76"/>
  <c r="S12" i="76" s="1"/>
  <c r="W11" i="76"/>
  <c r="P11" i="76"/>
  <c r="S11" i="76" s="1"/>
  <c r="Y11" i="76" l="1"/>
  <c r="Y12" i="76"/>
  <c r="O12" i="136"/>
  <c r="N12" i="136"/>
  <c r="V22" i="68"/>
  <c r="U22" i="68"/>
  <c r="O23" i="90"/>
  <c r="N23" i="90"/>
  <c r="V19" i="103"/>
  <c r="U19" i="103"/>
  <c r="R19" i="103"/>
  <c r="O19" i="103"/>
  <c r="N19" i="103"/>
  <c r="V24" i="76" l="1"/>
  <c r="W8" i="94" l="1"/>
  <c r="W9" i="64" l="1"/>
  <c r="P9" i="64"/>
  <c r="S9" i="64" s="1"/>
  <c r="X9" i="64" l="1"/>
  <c r="W8" i="84" l="1"/>
  <c r="P8" i="84"/>
  <c r="S8" i="84" s="1"/>
  <c r="W8" i="117"/>
  <c r="P8" i="117"/>
  <c r="S8" i="117" s="1"/>
  <c r="X9" i="127"/>
  <c r="W8" i="127"/>
  <c r="P8" i="127"/>
  <c r="S8" i="127" s="1"/>
  <c r="W11" i="136"/>
  <c r="V12" i="136"/>
  <c r="U12" i="136"/>
  <c r="R12" i="136"/>
  <c r="P11" i="136"/>
  <c r="S11" i="136" s="1"/>
  <c r="X11" i="136" s="1"/>
  <c r="W7" i="126"/>
  <c r="P7" i="126"/>
  <c r="S7" i="126" s="1"/>
  <c r="W19" i="126"/>
  <c r="P19" i="126"/>
  <c r="S19" i="126" s="1"/>
  <c r="P20" i="126"/>
  <c r="S20" i="126" s="1"/>
  <c r="W18" i="106"/>
  <c r="P18" i="106"/>
  <c r="S18" i="106" s="1"/>
  <c r="Y18" i="106" s="1"/>
  <c r="V22" i="111"/>
  <c r="W21" i="111"/>
  <c r="W20" i="111"/>
  <c r="W19" i="111"/>
  <c r="U22" i="111"/>
  <c r="R22" i="111"/>
  <c r="O22" i="111"/>
  <c r="P21" i="111"/>
  <c r="S21" i="111" s="1"/>
  <c r="P20" i="111"/>
  <c r="S20" i="111" s="1"/>
  <c r="P19" i="111"/>
  <c r="S19" i="111" s="1"/>
  <c r="W19" i="132"/>
  <c r="W18" i="132"/>
  <c r="P19" i="132"/>
  <c r="S19" i="132" s="1"/>
  <c r="X19" i="132" s="1"/>
  <c r="P18" i="132"/>
  <c r="S18" i="132" s="1"/>
  <c r="W16" i="130"/>
  <c r="W12" i="130"/>
  <c r="P12" i="130"/>
  <c r="S12" i="130" s="1"/>
  <c r="P16" i="130"/>
  <c r="S16" i="130" s="1"/>
  <c r="W20" i="89"/>
  <c r="P20" i="89"/>
  <c r="S20" i="89" s="1"/>
  <c r="W19" i="80"/>
  <c r="P19" i="80"/>
  <c r="S19" i="80" s="1"/>
  <c r="X19" i="80" s="1"/>
  <c r="W16" i="80"/>
  <c r="P16" i="80"/>
  <c r="S16" i="80" s="1"/>
  <c r="X16" i="80" s="1"/>
  <c r="V23" i="90"/>
  <c r="W22" i="90"/>
  <c r="W21" i="90"/>
  <c r="W20" i="90"/>
  <c r="W18" i="90"/>
  <c r="U23" i="90"/>
  <c r="R23" i="90"/>
  <c r="P22" i="90"/>
  <c r="S22" i="90" s="1"/>
  <c r="P21" i="90"/>
  <c r="S21" i="90" s="1"/>
  <c r="P20" i="90"/>
  <c r="S20" i="90" s="1"/>
  <c r="P18" i="90"/>
  <c r="S18" i="90" s="1"/>
  <c r="W17" i="99"/>
  <c r="P17" i="99"/>
  <c r="S17" i="99" s="1"/>
  <c r="W8" i="86"/>
  <c r="W17" i="86"/>
  <c r="P17" i="86"/>
  <c r="S17" i="86" s="1"/>
  <c r="P19" i="64"/>
  <c r="S19" i="64" s="1"/>
  <c r="X19" i="64" s="1"/>
  <c r="P8" i="94"/>
  <c r="W21" i="69"/>
  <c r="W22" i="69"/>
  <c r="W23" i="69"/>
  <c r="P23" i="69"/>
  <c r="S23" i="69" s="1"/>
  <c r="Y23" i="69" s="1"/>
  <c r="P22" i="69"/>
  <c r="S22" i="69" s="1"/>
  <c r="P21" i="69"/>
  <c r="S21" i="69" s="1"/>
  <c r="W19" i="69"/>
  <c r="P19" i="69"/>
  <c r="S19" i="69" s="1"/>
  <c r="S14" i="70"/>
  <c r="X14" i="70" s="1"/>
  <c r="R18" i="70"/>
  <c r="S16" i="70"/>
  <c r="X16" i="70" s="1"/>
  <c r="S17" i="70"/>
  <c r="W15" i="91"/>
  <c r="W14" i="91"/>
  <c r="P15" i="91"/>
  <c r="S15" i="91" s="1"/>
  <c r="P14" i="91"/>
  <c r="S14" i="91" s="1"/>
  <c r="W12" i="91"/>
  <c r="P12" i="91"/>
  <c r="S12" i="91" s="1"/>
  <c r="W7" i="84"/>
  <c r="W15" i="92"/>
  <c r="W16" i="92"/>
  <c r="W17" i="92"/>
  <c r="W18" i="92"/>
  <c r="V19" i="92"/>
  <c r="U19" i="92"/>
  <c r="R19" i="92"/>
  <c r="O19" i="92"/>
  <c r="N19" i="92"/>
  <c r="P16" i="92"/>
  <c r="S16" i="92" s="1"/>
  <c r="P17" i="92"/>
  <c r="S17" i="92" s="1"/>
  <c r="P18" i="92"/>
  <c r="S18" i="92" s="1"/>
  <c r="P15" i="92"/>
  <c r="S15" i="92" s="1"/>
  <c r="P14" i="92"/>
  <c r="S13" i="92"/>
  <c r="X13" i="92" s="1"/>
  <c r="Y19" i="111" l="1"/>
  <c r="Y20" i="111"/>
  <c r="Y21" i="111"/>
  <c r="X17" i="92"/>
  <c r="S8" i="94"/>
  <c r="Y20" i="90"/>
  <c r="Y22" i="90"/>
  <c r="Y21" i="69"/>
  <c r="Y21" i="90"/>
  <c r="Y22" i="69"/>
  <c r="X18" i="132"/>
  <c r="X8" i="127"/>
  <c r="X8" i="117"/>
  <c r="X16" i="130"/>
  <c r="X12" i="130"/>
  <c r="Y20" i="89"/>
  <c r="Y19" i="69"/>
  <c r="X14" i="91"/>
  <c r="X15" i="91"/>
  <c r="X8" i="84"/>
  <c r="Y18" i="90"/>
  <c r="X17" i="99"/>
  <c r="X17" i="86"/>
  <c r="X17" i="70"/>
  <c r="X12" i="91"/>
  <c r="X16" i="92"/>
  <c r="X15" i="92"/>
  <c r="X18" i="92"/>
  <c r="W16" i="74"/>
  <c r="Y8" i="94" l="1"/>
  <c r="W8" i="131"/>
  <c r="W9" i="131"/>
  <c r="W11" i="131"/>
  <c r="W7" i="131"/>
  <c r="W19" i="120"/>
  <c r="W20" i="120"/>
  <c r="P19" i="120"/>
  <c r="S19" i="120" s="1"/>
  <c r="P20" i="120"/>
  <c r="S20" i="120" s="1"/>
  <c r="X20" i="120" s="1"/>
  <c r="W8" i="104"/>
  <c r="R8" i="104"/>
  <c r="P8" i="104"/>
  <c r="S8" i="104" s="1"/>
  <c r="X8" i="104" s="1"/>
  <c r="W7" i="103"/>
  <c r="P7" i="103"/>
  <c r="P8" i="86"/>
  <c r="S8" i="86" s="1"/>
  <c r="X8" i="86" s="1"/>
  <c r="W8" i="76"/>
  <c r="W9" i="76"/>
  <c r="S7" i="103" l="1"/>
  <c r="X7" i="103" s="1"/>
  <c r="X19" i="120"/>
  <c r="A2" i="75"/>
  <c r="A2" i="134" s="1"/>
  <c r="A2" i="63" s="1"/>
  <c r="A2" i="85" s="1"/>
  <c r="A2" i="92" s="1"/>
  <c r="A2" i="83" s="1"/>
  <c r="A2" i="98" s="1"/>
  <c r="A2" i="84" s="1"/>
  <c r="A2" i="91" s="1"/>
  <c r="A2" i="70" s="1"/>
  <c r="A2" i="74" s="1"/>
  <c r="A2" i="69" s="1"/>
  <c r="A2" i="94" s="1"/>
  <c r="A2" i="81" s="1"/>
  <c r="A2" i="76" s="1"/>
  <c r="A2" i="67" s="1"/>
  <c r="A2" i="64" s="1"/>
  <c r="A2" i="58" s="1"/>
  <c r="A2" i="86" s="1"/>
  <c r="A2" i="103" s="1"/>
  <c r="A2" i="99" s="1"/>
  <c r="A2" i="90" s="1"/>
  <c r="A2" i="128" s="1"/>
  <c r="A2" i="119" s="1"/>
  <c r="A2" i="59" s="1"/>
  <c r="A2" i="68" s="1"/>
  <c r="A2" i="80" s="1"/>
  <c r="A2" i="110" s="1"/>
  <c r="A2" i="89" s="1"/>
  <c r="A2" i="105" s="1"/>
  <c r="A2" i="100" s="1"/>
  <c r="A2" i="66" s="1"/>
  <c r="A2" i="130" s="1"/>
  <c r="A2" i="132" s="1"/>
  <c r="A2" i="104" s="1"/>
  <c r="A2" i="111" s="1"/>
  <c r="A2" i="106" s="1"/>
  <c r="A2" i="117" s="1"/>
  <c r="A2" i="120" s="1"/>
  <c r="A2" i="121" s="1"/>
  <c r="A2" i="122" s="1"/>
  <c r="A2" i="124" s="1"/>
  <c r="A2" i="123" s="1"/>
  <c r="A2" i="126" s="1"/>
  <c r="A2" i="127" s="1"/>
  <c r="A2" i="131" s="1"/>
  <c r="A2" i="136" s="1"/>
  <c r="U17" i="75"/>
  <c r="W7" i="57"/>
  <c r="N14" i="69" l="1"/>
  <c r="P16" i="124" l="1"/>
  <c r="V21" i="127" l="1"/>
  <c r="U21" i="127"/>
  <c r="R21" i="127"/>
  <c r="O21" i="127"/>
  <c r="N21" i="127"/>
  <c r="V22" i="126"/>
  <c r="U22" i="126"/>
  <c r="V22" i="117"/>
  <c r="U22" i="117"/>
  <c r="R22" i="117"/>
  <c r="O22" i="117"/>
  <c r="N22" i="117"/>
  <c r="W16" i="58" l="1"/>
  <c r="W10" i="58"/>
  <c r="W11" i="58"/>
  <c r="W12" i="58"/>
  <c r="W13" i="58"/>
  <c r="W14" i="58"/>
  <c r="W15" i="58"/>
  <c r="U9" i="134" l="1"/>
  <c r="V9" i="134"/>
  <c r="V18" i="63"/>
  <c r="W15" i="90"/>
  <c r="S15" i="90"/>
  <c r="W9" i="58"/>
  <c r="S9" i="58"/>
  <c r="X9" i="58" s="1"/>
  <c r="V21" i="74"/>
  <c r="W9" i="136"/>
  <c r="W10" i="136"/>
  <c r="W8" i="136"/>
  <c r="W21" i="105"/>
  <c r="W52" i="105" s="1"/>
  <c r="W23" i="76"/>
  <c r="W22" i="76"/>
  <c r="W21" i="76"/>
  <c r="W20" i="76"/>
  <c r="W18" i="76"/>
  <c r="W12" i="136" l="1"/>
  <c r="Y15" i="90"/>
  <c r="P13" i="131"/>
  <c r="S13" i="131" s="1"/>
  <c r="X13" i="131" s="1"/>
  <c r="W10" i="127"/>
  <c r="W11" i="127"/>
  <c r="W12" i="127"/>
  <c r="W13" i="127"/>
  <c r="W14" i="127"/>
  <c r="W15" i="127"/>
  <c r="W16" i="127"/>
  <c r="W17" i="127"/>
  <c r="W18" i="127"/>
  <c r="W19" i="127"/>
  <c r="W20" i="127"/>
  <c r="W7" i="127"/>
  <c r="R22" i="126"/>
  <c r="W9" i="126"/>
  <c r="W10" i="126"/>
  <c r="W11" i="126"/>
  <c r="W12" i="126"/>
  <c r="W13" i="126"/>
  <c r="W14" i="126"/>
  <c r="W15" i="126"/>
  <c r="W16" i="126"/>
  <c r="W17" i="126"/>
  <c r="W18" i="126"/>
  <c r="W21" i="126"/>
  <c r="W8" i="126"/>
  <c r="W8" i="123"/>
  <c r="W9" i="123"/>
  <c r="W10" i="123"/>
  <c r="W11" i="123"/>
  <c r="W12" i="123"/>
  <c r="W13" i="123"/>
  <c r="W14" i="123"/>
  <c r="W15" i="123"/>
  <c r="W16" i="123"/>
  <c r="W7" i="123"/>
  <c r="W10" i="124"/>
  <c r="W11" i="124"/>
  <c r="W12" i="124"/>
  <c r="W13" i="124"/>
  <c r="W14" i="124"/>
  <c r="W15" i="124"/>
  <c r="W16" i="124"/>
  <c r="W17" i="124"/>
  <c r="W18" i="124"/>
  <c r="W19" i="124"/>
  <c r="W20" i="124"/>
  <c r="W21" i="124"/>
  <c r="W22" i="124"/>
  <c r="W23" i="124"/>
  <c r="W7" i="124"/>
  <c r="W9" i="122"/>
  <c r="W10" i="122"/>
  <c r="W11" i="122"/>
  <c r="W12" i="122"/>
  <c r="W13" i="122"/>
  <c r="W14" i="122"/>
  <c r="W15" i="122"/>
  <c r="W16" i="122"/>
  <c r="W17" i="122"/>
  <c r="W18" i="122"/>
  <c r="W19" i="122"/>
  <c r="W20" i="122"/>
  <c r="W7" i="122"/>
  <c r="S10" i="122"/>
  <c r="W9" i="121"/>
  <c r="W10" i="121"/>
  <c r="W11" i="121"/>
  <c r="W12" i="121"/>
  <c r="W13" i="121"/>
  <c r="W8" i="121"/>
  <c r="W8" i="120"/>
  <c r="W9" i="120"/>
  <c r="W10" i="120"/>
  <c r="W11" i="120"/>
  <c r="W12" i="120"/>
  <c r="W13" i="120"/>
  <c r="W14" i="120"/>
  <c r="W15" i="120"/>
  <c r="W16" i="120"/>
  <c r="W17" i="120"/>
  <c r="W18" i="120"/>
  <c r="W21" i="120"/>
  <c r="W7" i="120"/>
  <c r="W10" i="117"/>
  <c r="W11" i="117"/>
  <c r="W12" i="117"/>
  <c r="W13" i="117"/>
  <c r="W14" i="117"/>
  <c r="W15" i="117"/>
  <c r="W16" i="117"/>
  <c r="W17" i="117"/>
  <c r="W18" i="117"/>
  <c r="W19" i="117"/>
  <c r="W20" i="117"/>
  <c r="W21" i="117"/>
  <c r="W9" i="117"/>
  <c r="W9" i="106"/>
  <c r="W10" i="106"/>
  <c r="W11" i="106"/>
  <c r="W12" i="106"/>
  <c r="W13" i="106"/>
  <c r="W14" i="106"/>
  <c r="W15" i="106"/>
  <c r="W16" i="106"/>
  <c r="W17" i="106"/>
  <c r="W19" i="106"/>
  <c r="W7" i="106"/>
  <c r="W9" i="111"/>
  <c r="W10" i="111"/>
  <c r="W11" i="111"/>
  <c r="W12" i="111"/>
  <c r="W13" i="111"/>
  <c r="W14" i="111"/>
  <c r="W16" i="111"/>
  <c r="W17" i="111"/>
  <c r="W18" i="111"/>
  <c r="W7" i="111"/>
  <c r="W9" i="104"/>
  <c r="W10" i="104"/>
  <c r="W11" i="104"/>
  <c r="W12" i="104"/>
  <c r="W13" i="104"/>
  <c r="W14" i="104"/>
  <c r="W15" i="104"/>
  <c r="W16" i="104"/>
  <c r="W17" i="104"/>
  <c r="W18" i="104"/>
  <c r="W19" i="104"/>
  <c r="W7" i="104"/>
  <c r="S10" i="104"/>
  <c r="S9" i="104"/>
  <c r="W9" i="132"/>
  <c r="W10" i="132"/>
  <c r="W11" i="132"/>
  <c r="W12" i="132"/>
  <c r="W13" i="132"/>
  <c r="W14" i="132"/>
  <c r="W15" i="132"/>
  <c r="W16" i="132"/>
  <c r="W17" i="132"/>
  <c r="W20" i="132"/>
  <c r="W8" i="132"/>
  <c r="S9" i="132"/>
  <c r="S10" i="132"/>
  <c r="W8" i="130"/>
  <c r="W9" i="130"/>
  <c r="W10" i="130"/>
  <c r="W11" i="130"/>
  <c r="W13" i="130"/>
  <c r="W14" i="130"/>
  <c r="W15" i="130"/>
  <c r="W17" i="130"/>
  <c r="W7" i="130"/>
  <c r="W9" i="66"/>
  <c r="W10" i="66"/>
  <c r="W11" i="66"/>
  <c r="W12" i="66"/>
  <c r="W13" i="66"/>
  <c r="W14" i="66"/>
  <c r="W15" i="66"/>
  <c r="W16" i="66"/>
  <c r="W17" i="66"/>
  <c r="W18" i="66"/>
  <c r="W19" i="66"/>
  <c r="W20" i="66"/>
  <c r="W11" i="89"/>
  <c r="W12" i="89"/>
  <c r="W13" i="89"/>
  <c r="W14" i="89"/>
  <c r="W15" i="89"/>
  <c r="W16" i="89"/>
  <c r="W17" i="89"/>
  <c r="W18" i="89"/>
  <c r="W19" i="89"/>
  <c r="W21" i="89"/>
  <c r="W7" i="89"/>
  <c r="W7" i="110"/>
  <c r="W13" i="110"/>
  <c r="W10" i="110"/>
  <c r="W11" i="110"/>
  <c r="W12" i="110"/>
  <c r="W14" i="110"/>
  <c r="W15" i="110"/>
  <c r="W16" i="110"/>
  <c r="W17" i="110"/>
  <c r="W18" i="110"/>
  <c r="W19" i="110"/>
  <c r="W20" i="110"/>
  <c r="W21" i="110"/>
  <c r="W10" i="80"/>
  <c r="W11" i="80"/>
  <c r="W12" i="80"/>
  <c r="W13" i="80"/>
  <c r="W14" i="80"/>
  <c r="W15" i="80"/>
  <c r="W17" i="80"/>
  <c r="W18" i="80"/>
  <c r="W20" i="80"/>
  <c r="W21" i="80"/>
  <c r="W7" i="80"/>
  <c r="S12" i="80"/>
  <c r="N22" i="80"/>
  <c r="I12" i="80"/>
  <c r="H12" i="80"/>
  <c r="W21" i="68"/>
  <c r="W20" i="68"/>
  <c r="W19" i="68"/>
  <c r="W18" i="68"/>
  <c r="W17" i="68"/>
  <c r="W16" i="68"/>
  <c r="W15" i="68"/>
  <c r="W14" i="68"/>
  <c r="W13" i="68"/>
  <c r="W12" i="68"/>
  <c r="W11" i="68"/>
  <c r="W10" i="68"/>
  <c r="W8" i="68"/>
  <c r="W7" i="68"/>
  <c r="S10" i="68"/>
  <c r="N22" i="68"/>
  <c r="R22" i="68"/>
  <c r="S12" i="59"/>
  <c r="X12" i="59" s="1"/>
  <c r="W19" i="119"/>
  <c r="W9" i="119"/>
  <c r="W10" i="119"/>
  <c r="W11" i="119"/>
  <c r="W12" i="119"/>
  <c r="W13" i="119"/>
  <c r="W14" i="119"/>
  <c r="W15" i="119"/>
  <c r="W16" i="119"/>
  <c r="W17" i="119"/>
  <c r="W18" i="119"/>
  <c r="W7" i="119"/>
  <c r="R20" i="119"/>
  <c r="P9" i="90"/>
  <c r="S9" i="90" s="1"/>
  <c r="Y9" i="90" s="1"/>
  <c r="W21" i="132" l="1"/>
  <c r="W22" i="68"/>
  <c r="X9" i="104"/>
  <c r="X10" i="122"/>
  <c r="W22" i="117"/>
  <c r="W52" i="117" s="1"/>
  <c r="W22" i="111"/>
  <c r="W21" i="127"/>
  <c r="W52" i="127" s="1"/>
  <c r="W22" i="126"/>
  <c r="X10" i="68"/>
  <c r="X12" i="80"/>
  <c r="X10" i="104"/>
  <c r="X10" i="132"/>
  <c r="X9" i="132"/>
  <c r="W21" i="66"/>
  <c r="W52" i="66" s="1"/>
  <c r="W22" i="80"/>
  <c r="W52" i="80" s="1"/>
  <c r="W18" i="99" l="1"/>
  <c r="W9" i="99"/>
  <c r="W10" i="99"/>
  <c r="W11" i="99"/>
  <c r="W12" i="99"/>
  <c r="W13" i="99"/>
  <c r="W14" i="99"/>
  <c r="W15" i="99"/>
  <c r="W16" i="99"/>
  <c r="W7" i="99"/>
  <c r="W18" i="103"/>
  <c r="W17" i="103"/>
  <c r="W16" i="103"/>
  <c r="W15" i="103"/>
  <c r="W14" i="103"/>
  <c r="W13" i="103"/>
  <c r="W12" i="103"/>
  <c r="W11" i="103"/>
  <c r="W10" i="103"/>
  <c r="W9" i="103"/>
  <c r="W8" i="103"/>
  <c r="W9" i="86"/>
  <c r="W10" i="86"/>
  <c r="W11" i="86"/>
  <c r="W12" i="86"/>
  <c r="W13" i="86"/>
  <c r="W14" i="86"/>
  <c r="W15" i="86"/>
  <c r="W16" i="86"/>
  <c r="W18" i="86"/>
  <c r="W7" i="86"/>
  <c r="W7" i="58"/>
  <c r="W11" i="64"/>
  <c r="W12" i="64"/>
  <c r="W13" i="64"/>
  <c r="W14" i="64"/>
  <c r="W15" i="64"/>
  <c r="W16" i="64"/>
  <c r="W17" i="64"/>
  <c r="W18" i="64"/>
  <c r="W20" i="64"/>
  <c r="W10" i="64"/>
  <c r="W7" i="64"/>
  <c r="V19" i="67"/>
  <c r="W9" i="67"/>
  <c r="W10" i="67"/>
  <c r="W11" i="67"/>
  <c r="W12" i="67"/>
  <c r="W13" i="67"/>
  <c r="W14" i="67"/>
  <c r="W15" i="67"/>
  <c r="W16" i="67"/>
  <c r="W17" i="67"/>
  <c r="W18" i="67"/>
  <c r="W8" i="81"/>
  <c r="W9" i="81"/>
  <c r="W10" i="81"/>
  <c r="W11" i="81"/>
  <c r="W12" i="81"/>
  <c r="W13" i="81"/>
  <c r="W14" i="81"/>
  <c r="W15" i="81"/>
  <c r="W16" i="81"/>
  <c r="W17" i="81"/>
  <c r="W18" i="81"/>
  <c r="W19" i="81"/>
  <c r="W20" i="81"/>
  <c r="W21" i="81"/>
  <c r="W22" i="81"/>
  <c r="S10" i="81"/>
  <c r="Y10" i="81" s="1"/>
  <c r="P9" i="81"/>
  <c r="S9" i="81" s="1"/>
  <c r="P10" i="81"/>
  <c r="I9" i="81"/>
  <c r="I10" i="81" s="1"/>
  <c r="H9" i="81"/>
  <c r="H10" i="81" s="1"/>
  <c r="R16" i="94"/>
  <c r="W24" i="69"/>
  <c r="W20" i="74"/>
  <c r="W19" i="74"/>
  <c r="W18" i="74"/>
  <c r="W17" i="74"/>
  <c r="W15" i="74"/>
  <c r="R21" i="74"/>
  <c r="R17" i="91"/>
  <c r="O17" i="91"/>
  <c r="W21" i="64" l="1"/>
  <c r="Y9" i="81"/>
  <c r="W19" i="103"/>
  <c r="W52" i="103" s="1"/>
  <c r="W19" i="67"/>
  <c r="W52" i="67" s="1"/>
  <c r="W15" i="84" l="1"/>
  <c r="R11" i="84"/>
  <c r="R16" i="84" s="1"/>
  <c r="W19" i="98"/>
  <c r="W18" i="98"/>
  <c r="W17" i="98"/>
  <c r="W15" i="98"/>
  <c r="R20" i="98"/>
  <c r="W22" i="83"/>
  <c r="W21" i="83"/>
  <c r="W20" i="83"/>
  <c r="W19" i="83"/>
  <c r="W17" i="83"/>
  <c r="R23" i="83"/>
  <c r="R17" i="85"/>
  <c r="U18" i="63" l="1"/>
  <c r="P9" i="136"/>
  <c r="S9" i="136" s="1"/>
  <c r="X9" i="136" s="1"/>
  <c r="P10" i="136"/>
  <c r="S10" i="136" s="1"/>
  <c r="X10" i="136" s="1"/>
  <c r="P8" i="136"/>
  <c r="P8" i="131"/>
  <c r="S8" i="131" s="1"/>
  <c r="X8" i="131" s="1"/>
  <c r="P9" i="131"/>
  <c r="S9" i="131" s="1"/>
  <c r="X9" i="131" s="1"/>
  <c r="P11" i="131"/>
  <c r="S11" i="131" s="1"/>
  <c r="X11" i="131" s="1"/>
  <c r="P12" i="131"/>
  <c r="S12" i="131" s="1"/>
  <c r="X12" i="131" s="1"/>
  <c r="P14" i="131"/>
  <c r="S14" i="131" s="1"/>
  <c r="X14" i="131" s="1"/>
  <c r="P15" i="131"/>
  <c r="S15" i="131" s="1"/>
  <c r="X15" i="131" s="1"/>
  <c r="P16" i="131"/>
  <c r="S16" i="131" s="1"/>
  <c r="X16" i="131" s="1"/>
  <c r="P17" i="131"/>
  <c r="S17" i="131" s="1"/>
  <c r="X17" i="131" s="1"/>
  <c r="P18" i="131"/>
  <c r="S18" i="131" s="1"/>
  <c r="X18" i="131" s="1"/>
  <c r="P19" i="131"/>
  <c r="S19" i="131" s="1"/>
  <c r="X19" i="131" s="1"/>
  <c r="P20" i="131"/>
  <c r="S20" i="131" s="1"/>
  <c r="X20" i="131" s="1"/>
  <c r="P21" i="131"/>
  <c r="S21" i="131" s="1"/>
  <c r="X21" i="131" s="1"/>
  <c r="P22" i="131"/>
  <c r="S22" i="131" s="1"/>
  <c r="X22" i="131" s="1"/>
  <c r="P15" i="127"/>
  <c r="S15" i="127" s="1"/>
  <c r="X15" i="127" s="1"/>
  <c r="P16" i="127"/>
  <c r="S16" i="127" s="1"/>
  <c r="X16" i="127" s="1"/>
  <c r="P17" i="127"/>
  <c r="S17" i="127" s="1"/>
  <c r="X17" i="127" s="1"/>
  <c r="P18" i="127"/>
  <c r="S18" i="127" s="1"/>
  <c r="X18" i="127" s="1"/>
  <c r="P19" i="127"/>
  <c r="S19" i="127" s="1"/>
  <c r="X19" i="127" s="1"/>
  <c r="P20" i="127"/>
  <c r="S20" i="127" s="1"/>
  <c r="X20" i="127" s="1"/>
  <c r="O22" i="126"/>
  <c r="N22" i="126"/>
  <c r="P16" i="126"/>
  <c r="S16" i="126" s="1"/>
  <c r="P17" i="126"/>
  <c r="S17" i="126" s="1"/>
  <c r="P18" i="126"/>
  <c r="S18" i="126" s="1"/>
  <c r="P21" i="126"/>
  <c r="S21" i="126" s="1"/>
  <c r="P8" i="126"/>
  <c r="S8" i="126" s="1"/>
  <c r="S8" i="136" l="1"/>
  <c r="P12" i="136"/>
  <c r="P13" i="123"/>
  <c r="S13" i="123" s="1"/>
  <c r="X13" i="123" s="1"/>
  <c r="P14" i="123"/>
  <c r="S14" i="123" s="1"/>
  <c r="X14" i="123" s="1"/>
  <c r="P15" i="123"/>
  <c r="S15" i="123" s="1"/>
  <c r="X15" i="123" s="1"/>
  <c r="P16" i="123"/>
  <c r="S16" i="123" s="1"/>
  <c r="X16" i="123" s="1"/>
  <c r="P10" i="124"/>
  <c r="S10" i="124" s="1"/>
  <c r="X10" i="124" s="1"/>
  <c r="P11" i="124"/>
  <c r="S11" i="124" s="1"/>
  <c r="X11" i="124" s="1"/>
  <c r="P12" i="124"/>
  <c r="S12" i="124" s="1"/>
  <c r="X12" i="124" s="1"/>
  <c r="P13" i="124"/>
  <c r="S13" i="124" s="1"/>
  <c r="X13" i="124" s="1"/>
  <c r="P14" i="124"/>
  <c r="S14" i="124" s="1"/>
  <c r="X14" i="124" s="1"/>
  <c r="P15" i="124"/>
  <c r="S15" i="124" s="1"/>
  <c r="X15" i="124" s="1"/>
  <c r="S16" i="124"/>
  <c r="X16" i="124" s="1"/>
  <c r="P17" i="124"/>
  <c r="S17" i="124" s="1"/>
  <c r="X17" i="124" s="1"/>
  <c r="P18" i="124"/>
  <c r="P19" i="124"/>
  <c r="P20" i="124"/>
  <c r="P21" i="124"/>
  <c r="P22" i="124"/>
  <c r="P23" i="124"/>
  <c r="P15" i="122"/>
  <c r="S15" i="122" s="1"/>
  <c r="X15" i="122" s="1"/>
  <c r="P16" i="122"/>
  <c r="S16" i="122" s="1"/>
  <c r="X16" i="122" s="1"/>
  <c r="P17" i="122"/>
  <c r="S17" i="122" s="1"/>
  <c r="X17" i="122" s="1"/>
  <c r="P18" i="122"/>
  <c r="S18" i="122" s="1"/>
  <c r="X18" i="122" s="1"/>
  <c r="P19" i="122"/>
  <c r="S19" i="122" s="1"/>
  <c r="X19" i="122" s="1"/>
  <c r="P20" i="122"/>
  <c r="S20" i="122" s="1"/>
  <c r="X20" i="122" s="1"/>
  <c r="P9" i="122"/>
  <c r="S9" i="122" s="1"/>
  <c r="X9" i="122" s="1"/>
  <c r="P11" i="122"/>
  <c r="S11" i="122" s="1"/>
  <c r="X11" i="122" s="1"/>
  <c r="P12" i="122"/>
  <c r="S12" i="122" s="1"/>
  <c r="X12" i="122" s="1"/>
  <c r="P13" i="122"/>
  <c r="S13" i="122" s="1"/>
  <c r="X13" i="122" s="1"/>
  <c r="P14" i="122"/>
  <c r="S14" i="122" s="1"/>
  <c r="X14" i="122" s="1"/>
  <c r="V14" i="121"/>
  <c r="W14" i="121"/>
  <c r="W52" i="121" s="1"/>
  <c r="U14" i="121"/>
  <c r="R14" i="121"/>
  <c r="O14" i="121"/>
  <c r="N14" i="121"/>
  <c r="P8" i="120"/>
  <c r="S8" i="120" s="1"/>
  <c r="X8" i="120" s="1"/>
  <c r="P9" i="120"/>
  <c r="S9" i="120" s="1"/>
  <c r="X9" i="120" s="1"/>
  <c r="P10" i="120"/>
  <c r="S10" i="120" s="1"/>
  <c r="X10" i="120" s="1"/>
  <c r="P11" i="120"/>
  <c r="S11" i="120" s="1"/>
  <c r="X11" i="120" s="1"/>
  <c r="P12" i="120"/>
  <c r="S12" i="120" s="1"/>
  <c r="X12" i="120" s="1"/>
  <c r="P13" i="120"/>
  <c r="S13" i="120" s="1"/>
  <c r="X13" i="120" s="1"/>
  <c r="P14" i="120"/>
  <c r="S14" i="120" s="1"/>
  <c r="X14" i="120" s="1"/>
  <c r="P15" i="120"/>
  <c r="S15" i="120" s="1"/>
  <c r="X15" i="120" s="1"/>
  <c r="P16" i="120"/>
  <c r="S16" i="120" s="1"/>
  <c r="X16" i="120" s="1"/>
  <c r="P17" i="120"/>
  <c r="S17" i="120" s="1"/>
  <c r="X17" i="120" s="1"/>
  <c r="P18" i="120"/>
  <c r="S18" i="120" s="1"/>
  <c r="X18" i="120" s="1"/>
  <c r="P21" i="120"/>
  <c r="S21" i="120" s="1"/>
  <c r="X21" i="120" s="1"/>
  <c r="P16" i="117"/>
  <c r="S16" i="117" s="1"/>
  <c r="X16" i="117" s="1"/>
  <c r="P17" i="117"/>
  <c r="S17" i="117" s="1"/>
  <c r="X17" i="117" s="1"/>
  <c r="P18" i="117"/>
  <c r="S18" i="117" s="1"/>
  <c r="X18" i="117" s="1"/>
  <c r="P19" i="117"/>
  <c r="S19" i="117" s="1"/>
  <c r="X19" i="117" s="1"/>
  <c r="P20" i="117"/>
  <c r="S20" i="117" s="1"/>
  <c r="X20" i="117" s="1"/>
  <c r="P21" i="117"/>
  <c r="S21" i="117" s="1"/>
  <c r="X21" i="117" s="1"/>
  <c r="P15" i="106"/>
  <c r="S15" i="106" s="1"/>
  <c r="Y15" i="106" s="1"/>
  <c r="P16" i="106"/>
  <c r="S16" i="106" s="1"/>
  <c r="Y16" i="106" s="1"/>
  <c r="P17" i="106"/>
  <c r="S17" i="106" s="1"/>
  <c r="Y17" i="106" s="1"/>
  <c r="P19" i="106"/>
  <c r="S19" i="106" s="1"/>
  <c r="Y19" i="106" s="1"/>
  <c r="V20" i="104"/>
  <c r="W20" i="104"/>
  <c r="W52" i="104" s="1"/>
  <c r="U20" i="104"/>
  <c r="P16" i="104"/>
  <c r="P17" i="104"/>
  <c r="P18" i="104"/>
  <c r="P19" i="104"/>
  <c r="P14" i="104"/>
  <c r="O20" i="104"/>
  <c r="P15" i="132"/>
  <c r="P16" i="132"/>
  <c r="S16" i="132" s="1"/>
  <c r="X16" i="132" s="1"/>
  <c r="P17" i="132"/>
  <c r="P20" i="132"/>
  <c r="O18" i="130"/>
  <c r="R18" i="130"/>
  <c r="U18" i="130"/>
  <c r="V18" i="130"/>
  <c r="W18" i="130"/>
  <c r="W52" i="130" s="1"/>
  <c r="N18" i="130"/>
  <c r="P11" i="130"/>
  <c r="S11" i="130" s="1"/>
  <c r="X11" i="130" s="1"/>
  <c r="P13" i="130"/>
  <c r="S13" i="130" s="1"/>
  <c r="X13" i="130" s="1"/>
  <c r="P14" i="130"/>
  <c r="S14" i="130" s="1"/>
  <c r="X14" i="130" s="1"/>
  <c r="P15" i="130"/>
  <c r="S15" i="130" s="1"/>
  <c r="X15" i="130" s="1"/>
  <c r="P17" i="130"/>
  <c r="S17" i="130" s="1"/>
  <c r="X17" i="130" s="1"/>
  <c r="V21" i="66"/>
  <c r="U21" i="66"/>
  <c r="R21" i="66"/>
  <c r="P15" i="66"/>
  <c r="S15" i="66" s="1"/>
  <c r="X15" i="66" s="1"/>
  <c r="P16" i="66"/>
  <c r="S16" i="66" s="1"/>
  <c r="X16" i="66" s="1"/>
  <c r="P17" i="66"/>
  <c r="S17" i="66" s="1"/>
  <c r="X17" i="66" s="1"/>
  <c r="P18" i="66"/>
  <c r="S18" i="66" s="1"/>
  <c r="X18" i="66" s="1"/>
  <c r="P19" i="66"/>
  <c r="S19" i="66" s="1"/>
  <c r="X19" i="66" s="1"/>
  <c r="P20" i="66"/>
  <c r="S20" i="66" s="1"/>
  <c r="X20" i="66" s="1"/>
  <c r="O21" i="66"/>
  <c r="N21" i="66"/>
  <c r="V22" i="100"/>
  <c r="W22" i="100"/>
  <c r="W52" i="100" s="1"/>
  <c r="U22" i="100"/>
  <c r="R22" i="100"/>
  <c r="P18" i="100"/>
  <c r="S18" i="100" s="1"/>
  <c r="X18" i="100" s="1"/>
  <c r="P19" i="100"/>
  <c r="S19" i="100" s="1"/>
  <c r="X19" i="100" s="1"/>
  <c r="P20" i="100"/>
  <c r="S20" i="100" s="1"/>
  <c r="X20" i="100" s="1"/>
  <c r="P21" i="100"/>
  <c r="S21" i="100" s="1"/>
  <c r="X21" i="100" s="1"/>
  <c r="P16" i="100"/>
  <c r="S16" i="100" s="1"/>
  <c r="X16" i="100" s="1"/>
  <c r="N22" i="100"/>
  <c r="V21" i="105"/>
  <c r="U21" i="105"/>
  <c r="R21" i="105"/>
  <c r="O21" i="105"/>
  <c r="N21" i="105"/>
  <c r="P17" i="105"/>
  <c r="S17" i="105" s="1"/>
  <c r="X17" i="105" s="1"/>
  <c r="P18" i="105"/>
  <c r="S18" i="105" s="1"/>
  <c r="X18" i="105" s="1"/>
  <c r="P19" i="105"/>
  <c r="S19" i="105" s="1"/>
  <c r="X19" i="105" s="1"/>
  <c r="P20" i="105"/>
  <c r="S20" i="105" s="1"/>
  <c r="X20" i="105" s="1"/>
  <c r="P15" i="105"/>
  <c r="S15" i="105" s="1"/>
  <c r="X15" i="105" s="1"/>
  <c r="P19" i="89"/>
  <c r="S19" i="89" s="1"/>
  <c r="Y19" i="89" s="1"/>
  <c r="P17" i="89"/>
  <c r="S17" i="89" s="1"/>
  <c r="Y17" i="89" s="1"/>
  <c r="P19" i="110"/>
  <c r="S19" i="110" s="1"/>
  <c r="Y19" i="110" s="1"/>
  <c r="P20" i="110"/>
  <c r="S20" i="110" s="1"/>
  <c r="Y20" i="110" s="1"/>
  <c r="P21" i="110"/>
  <c r="S21" i="110" s="1"/>
  <c r="Y21" i="110" s="1"/>
  <c r="P17" i="110"/>
  <c r="S17" i="110" s="1"/>
  <c r="Y17" i="110" s="1"/>
  <c r="S12" i="136" l="1"/>
  <c r="X8" i="136"/>
  <c r="X12" i="136" s="1"/>
  <c r="S23" i="124"/>
  <c r="X23" i="124" s="1"/>
  <c r="S22" i="124"/>
  <c r="X22" i="124" s="1"/>
  <c r="S21" i="124"/>
  <c r="X21" i="124" s="1"/>
  <c r="S20" i="124"/>
  <c r="X20" i="124" s="1"/>
  <c r="S19" i="124"/>
  <c r="X19" i="124" s="1"/>
  <c r="S18" i="124"/>
  <c r="X18" i="124" s="1"/>
  <c r="S19" i="104"/>
  <c r="X19" i="104" s="1"/>
  <c r="S18" i="104"/>
  <c r="X18" i="104" s="1"/>
  <c r="S17" i="104"/>
  <c r="X17" i="104" s="1"/>
  <c r="S16" i="104"/>
  <c r="X16" i="104" s="1"/>
  <c r="S14" i="104"/>
  <c r="X14" i="104" s="1"/>
  <c r="S20" i="132"/>
  <c r="X20" i="132" s="1"/>
  <c r="S17" i="132"/>
  <c r="X17" i="132" s="1"/>
  <c r="S15" i="132"/>
  <c r="X15" i="132" s="1"/>
  <c r="W16" i="75"/>
  <c r="W12" i="63"/>
  <c r="R18" i="63" l="1"/>
  <c r="R17" i="75" l="1"/>
  <c r="P18" i="80" l="1"/>
  <c r="S18" i="80" s="1"/>
  <c r="X18" i="80" s="1"/>
  <c r="P20" i="80"/>
  <c r="S20" i="80" s="1"/>
  <c r="X20" i="80" s="1"/>
  <c r="P21" i="80"/>
  <c r="S21" i="80" s="1"/>
  <c r="X21" i="80" s="1"/>
  <c r="O22" i="68"/>
  <c r="P16" i="68"/>
  <c r="S16" i="68" s="1"/>
  <c r="X16" i="68" s="1"/>
  <c r="P17" i="68"/>
  <c r="S17" i="68" s="1"/>
  <c r="X17" i="68" s="1"/>
  <c r="P18" i="68"/>
  <c r="S18" i="68" s="1"/>
  <c r="X18" i="68" s="1"/>
  <c r="P19" i="68"/>
  <c r="S19" i="68" s="1"/>
  <c r="X19" i="68" s="1"/>
  <c r="P20" i="68"/>
  <c r="S20" i="68" s="1"/>
  <c r="X20" i="68" s="1"/>
  <c r="P21" i="68"/>
  <c r="S21" i="68" s="1"/>
  <c r="X21" i="68" s="1"/>
  <c r="P7" i="68"/>
  <c r="S7" i="68" s="1"/>
  <c r="P18" i="59"/>
  <c r="S18" i="59" s="1"/>
  <c r="X18" i="59" s="1"/>
  <c r="P19" i="59"/>
  <c r="S19" i="59" s="1"/>
  <c r="X19" i="59" s="1"/>
  <c r="P20" i="59"/>
  <c r="S20" i="59" s="1"/>
  <c r="X20" i="59" s="1"/>
  <c r="P21" i="59"/>
  <c r="S21" i="59" s="1"/>
  <c r="X21" i="59" s="1"/>
  <c r="P22" i="59"/>
  <c r="S22" i="59" s="1"/>
  <c r="X22" i="59" s="1"/>
  <c r="P23" i="59"/>
  <c r="S23" i="59" s="1"/>
  <c r="X23" i="59" s="1"/>
  <c r="P16" i="119"/>
  <c r="S16" i="119" s="1"/>
  <c r="X16" i="119" s="1"/>
  <c r="P17" i="119"/>
  <c r="S17" i="119" s="1"/>
  <c r="X17" i="119" s="1"/>
  <c r="P18" i="119"/>
  <c r="S18" i="119" s="1"/>
  <c r="X18" i="119" s="1"/>
  <c r="P19" i="119"/>
  <c r="S19" i="119" s="1"/>
  <c r="X19" i="119" s="1"/>
  <c r="W10" i="90"/>
  <c r="W11" i="90"/>
  <c r="W12" i="90"/>
  <c r="W13" i="90"/>
  <c r="W14" i="90"/>
  <c r="W16" i="90"/>
  <c r="W17" i="90"/>
  <c r="W19" i="90"/>
  <c r="P15" i="99"/>
  <c r="S15" i="99" s="1"/>
  <c r="X15" i="99" s="1"/>
  <c r="P16" i="99"/>
  <c r="S16" i="99" s="1"/>
  <c r="X16" i="99" s="1"/>
  <c r="P18" i="99"/>
  <c r="S18" i="99" s="1"/>
  <c r="X18" i="99" s="1"/>
  <c r="P13" i="103"/>
  <c r="P17" i="103"/>
  <c r="P18" i="103"/>
  <c r="P15" i="86"/>
  <c r="S15" i="86" s="1"/>
  <c r="X15" i="86" s="1"/>
  <c r="P16" i="86"/>
  <c r="S16" i="86" s="1"/>
  <c r="X16" i="86" s="1"/>
  <c r="P18" i="86"/>
  <c r="S18" i="86" s="1"/>
  <c r="X18" i="86" s="1"/>
  <c r="P15" i="58"/>
  <c r="P16" i="58"/>
  <c r="N17" i="58"/>
  <c r="P15" i="64"/>
  <c r="S15" i="64" s="1"/>
  <c r="X15" i="64" s="1"/>
  <c r="P16" i="64"/>
  <c r="S16" i="64" s="1"/>
  <c r="X16" i="64" s="1"/>
  <c r="P17" i="64"/>
  <c r="S17" i="64" s="1"/>
  <c r="X17" i="64" s="1"/>
  <c r="P18" i="64"/>
  <c r="S18" i="64" s="1"/>
  <c r="X18" i="64" s="1"/>
  <c r="P20" i="64"/>
  <c r="S20" i="64" s="1"/>
  <c r="X20" i="64" s="1"/>
  <c r="P14" i="67"/>
  <c r="S14" i="67" s="1"/>
  <c r="Y14" i="67" s="1"/>
  <c r="P15" i="67"/>
  <c r="S15" i="67" s="1"/>
  <c r="Y15" i="67" s="1"/>
  <c r="P16" i="67"/>
  <c r="S16" i="67" s="1"/>
  <c r="Y16" i="67" s="1"/>
  <c r="P17" i="67"/>
  <c r="S17" i="67" s="1"/>
  <c r="Y17" i="67" s="1"/>
  <c r="P18" i="67"/>
  <c r="S18" i="67" s="1"/>
  <c r="Y18" i="67" s="1"/>
  <c r="P18" i="76"/>
  <c r="S18" i="76" s="1"/>
  <c r="Y18" i="76" s="1"/>
  <c r="P8" i="76"/>
  <c r="S8" i="76" s="1"/>
  <c r="Y8" i="76" s="1"/>
  <c r="P9" i="76"/>
  <c r="S9" i="76" s="1"/>
  <c r="Y9" i="76" s="1"/>
  <c r="P20" i="76"/>
  <c r="S20" i="76" s="1"/>
  <c r="Y20" i="76" s="1"/>
  <c r="P21" i="76"/>
  <c r="S21" i="76" s="1"/>
  <c r="Y21" i="76" s="1"/>
  <c r="P22" i="76"/>
  <c r="S22" i="76" s="1"/>
  <c r="Y22" i="76" s="1"/>
  <c r="P23" i="76"/>
  <c r="S23" i="76" s="1"/>
  <c r="Y23" i="76" s="1"/>
  <c r="X7" i="68" l="1"/>
  <c r="S18" i="103"/>
  <c r="X18" i="103" s="1"/>
  <c r="S17" i="103"/>
  <c r="X17" i="103" s="1"/>
  <c r="S13" i="103"/>
  <c r="X13" i="103" s="1"/>
  <c r="S16" i="58"/>
  <c r="X16" i="58" s="1"/>
  <c r="S15" i="58"/>
  <c r="X15" i="58" s="1"/>
  <c r="P19" i="81"/>
  <c r="S19" i="81" s="1"/>
  <c r="Y19" i="81" s="1"/>
  <c r="P20" i="81"/>
  <c r="S20" i="81" s="1"/>
  <c r="Y20" i="81" s="1"/>
  <c r="P21" i="81"/>
  <c r="S21" i="81" s="1"/>
  <c r="Y21" i="81" s="1"/>
  <c r="P22" i="81"/>
  <c r="S22" i="81" s="1"/>
  <c r="Y22" i="81" s="1"/>
  <c r="P17" i="81"/>
  <c r="S17" i="81" s="1"/>
  <c r="Y17" i="81" s="1"/>
  <c r="P24" i="69"/>
  <c r="S24" i="69" s="1"/>
  <c r="Y24" i="69" s="1"/>
  <c r="N25" i="69"/>
  <c r="P15" i="74"/>
  <c r="S15" i="74" s="1"/>
  <c r="X15" i="74" s="1"/>
  <c r="W16" i="91" l="1"/>
  <c r="P16" i="91"/>
  <c r="S16" i="91" s="1"/>
  <c r="X16" i="91" s="1"/>
  <c r="P15" i="84"/>
  <c r="S15" i="84" s="1"/>
  <c r="X15" i="84" s="1"/>
  <c r="W10" i="98"/>
  <c r="P15" i="98"/>
  <c r="S15" i="98" s="1"/>
  <c r="X15" i="98" s="1"/>
  <c r="P16" i="98"/>
  <c r="S16" i="98" s="1"/>
  <c r="X16" i="98" s="1"/>
  <c r="P17" i="98"/>
  <c r="S17" i="98" s="1"/>
  <c r="X17" i="98" s="1"/>
  <c r="P18" i="98"/>
  <c r="S18" i="98" s="1"/>
  <c r="X18" i="98" s="1"/>
  <c r="P19" i="98"/>
  <c r="S19" i="98" s="1"/>
  <c r="X19" i="98" s="1"/>
  <c r="V20" i="98"/>
  <c r="P14" i="98"/>
  <c r="S14" i="98" s="1"/>
  <c r="X14" i="98" s="1"/>
  <c r="O20" i="98"/>
  <c r="P17" i="83"/>
  <c r="S17" i="83" s="1"/>
  <c r="X17" i="83" s="1"/>
  <c r="P18" i="83"/>
  <c r="S18" i="83" s="1"/>
  <c r="X18" i="83" s="1"/>
  <c r="P19" i="83"/>
  <c r="S19" i="83" s="1"/>
  <c r="X19" i="83" s="1"/>
  <c r="P20" i="83"/>
  <c r="S20" i="83" s="1"/>
  <c r="X20" i="83" s="1"/>
  <c r="P21" i="83"/>
  <c r="S21" i="83" s="1"/>
  <c r="X21" i="83" s="1"/>
  <c r="P22" i="83"/>
  <c r="S22" i="83" s="1"/>
  <c r="X22" i="83" s="1"/>
  <c r="P14" i="63"/>
  <c r="S14" i="63" s="1"/>
  <c r="Y14" i="63" s="1"/>
  <c r="P15" i="63"/>
  <c r="S15" i="63" s="1"/>
  <c r="Y15" i="63" s="1"/>
  <c r="P16" i="63"/>
  <c r="S16" i="63" s="1"/>
  <c r="Y16" i="63" s="1"/>
  <c r="P17" i="63"/>
  <c r="S17" i="63" s="1"/>
  <c r="Y17" i="63" s="1"/>
  <c r="P12" i="63"/>
  <c r="S12" i="63" s="1"/>
  <c r="Y12" i="63" s="1"/>
  <c r="S15" i="70" l="1"/>
  <c r="X15" i="70" s="1"/>
  <c r="P16" i="75"/>
  <c r="S16" i="75" l="1"/>
  <c r="X16" i="75" s="1"/>
  <c r="R22" i="57"/>
  <c r="P21" i="57"/>
  <c r="S21" i="57" s="1"/>
  <c r="X21" i="57" s="1"/>
  <c r="P20" i="57"/>
  <c r="S20" i="57" s="1"/>
  <c r="X20" i="57" s="1"/>
  <c r="P19" i="57"/>
  <c r="S19" i="57" s="1"/>
  <c r="X19" i="57" s="1"/>
  <c r="P16" i="57"/>
  <c r="S16" i="57" s="1"/>
  <c r="P18" i="57"/>
  <c r="S18" i="57" s="1"/>
  <c r="X18" i="57" s="1"/>
  <c r="X16" i="57" l="1"/>
  <c r="U22" i="80" l="1"/>
  <c r="W7" i="90"/>
  <c r="W23" i="90" s="1"/>
  <c r="P11" i="67"/>
  <c r="S11" i="67" s="1"/>
  <c r="Y11" i="67" s="1"/>
  <c r="P10" i="67"/>
  <c r="S10" i="67" s="1"/>
  <c r="Y10" i="67" s="1"/>
  <c r="P9" i="67"/>
  <c r="S9" i="67" l="1"/>
  <c r="W10" i="76"/>
  <c r="W19" i="76"/>
  <c r="W16" i="76"/>
  <c r="W15" i="76"/>
  <c r="W14" i="76"/>
  <c r="W13" i="76"/>
  <c r="W17" i="76"/>
  <c r="W7" i="76"/>
  <c r="W24" i="76" s="1"/>
  <c r="W7" i="81"/>
  <c r="W10" i="94"/>
  <c r="W11" i="94"/>
  <c r="W12" i="94"/>
  <c r="W13" i="94"/>
  <c r="W14" i="94"/>
  <c r="W15" i="94"/>
  <c r="W7" i="94"/>
  <c r="W9" i="69"/>
  <c r="W10" i="69"/>
  <c r="W11" i="69"/>
  <c r="W12" i="69"/>
  <c r="W13" i="69"/>
  <c r="W14" i="69"/>
  <c r="W15" i="69"/>
  <c r="W16" i="69"/>
  <c r="W17" i="69"/>
  <c r="W20" i="69"/>
  <c r="W7" i="69"/>
  <c r="W8" i="74"/>
  <c r="W9" i="74"/>
  <c r="W10" i="74"/>
  <c r="W11" i="74"/>
  <c r="W12" i="74"/>
  <c r="W13" i="74"/>
  <c r="W14" i="74"/>
  <c r="W7" i="70"/>
  <c r="W10" i="70"/>
  <c r="W9" i="70"/>
  <c r="W11" i="70"/>
  <c r="W12" i="70"/>
  <c r="W9" i="91"/>
  <c r="W10" i="91"/>
  <c r="W11" i="91"/>
  <c r="W13" i="91"/>
  <c r="W10" i="84"/>
  <c r="W11" i="84"/>
  <c r="W12" i="84"/>
  <c r="W13" i="84"/>
  <c r="W14" i="84"/>
  <c r="W11" i="98"/>
  <c r="W12" i="98"/>
  <c r="W13" i="98"/>
  <c r="W14" i="98"/>
  <c r="W16" i="98"/>
  <c r="W9" i="83"/>
  <c r="W10" i="83"/>
  <c r="W11" i="83"/>
  <c r="W12" i="83"/>
  <c r="W13" i="83"/>
  <c r="W14" i="83"/>
  <c r="W15" i="83"/>
  <c r="W16" i="83"/>
  <c r="W18" i="83"/>
  <c r="W7" i="83"/>
  <c r="W14" i="92"/>
  <c r="W10" i="92"/>
  <c r="W11" i="92"/>
  <c r="W12" i="92"/>
  <c r="W8" i="85"/>
  <c r="W12" i="85"/>
  <c r="W13" i="85"/>
  <c r="W14" i="85"/>
  <c r="W15" i="85"/>
  <c r="W16" i="85"/>
  <c r="W7" i="85"/>
  <c r="W8" i="63"/>
  <c r="W9" i="63"/>
  <c r="W10" i="63"/>
  <c r="W11" i="63"/>
  <c r="W13" i="63"/>
  <c r="W7" i="63"/>
  <c r="W7" i="134"/>
  <c r="W9" i="134" s="1"/>
  <c r="W10" i="75"/>
  <c r="W11" i="75"/>
  <c r="W12" i="75"/>
  <c r="W13" i="75"/>
  <c r="W14" i="75"/>
  <c r="W15" i="75"/>
  <c r="W21" i="74" l="1"/>
  <c r="W52" i="74" s="1"/>
  <c r="Y9" i="67"/>
  <c r="W17" i="91"/>
  <c r="W20" i="98"/>
  <c r="W52" i="98" s="1"/>
  <c r="W17" i="85"/>
  <c r="W16" i="94"/>
  <c r="W19" i="92"/>
  <c r="W18" i="63"/>
  <c r="W52" i="63" s="1"/>
  <c r="W17" i="75"/>
  <c r="W52" i="75" s="1"/>
  <c r="W25" i="69"/>
  <c r="W52" i="69" s="1"/>
  <c r="P13" i="91"/>
  <c r="S13" i="91" s="1"/>
  <c r="X13" i="91" s="1"/>
  <c r="Y6" i="63" l="1"/>
  <c r="Y6" i="69" s="1"/>
  <c r="Y6" i="94" s="1"/>
  <c r="Y6" i="81" s="1"/>
  <c r="Y6" i="76" s="1"/>
  <c r="Y6" i="67" s="1"/>
  <c r="Y6" i="90" s="1"/>
  <c r="Y6" i="110" s="1"/>
  <c r="Y6" i="89" s="1"/>
  <c r="Y6" i="111" s="1"/>
  <c r="Y6" i="106" s="1"/>
  <c r="S10" i="57" l="1"/>
  <c r="W52" i="136" l="1"/>
  <c r="U23" i="131"/>
  <c r="V23" i="131"/>
  <c r="W23" i="131"/>
  <c r="W52" i="131" s="1"/>
  <c r="W52" i="126"/>
  <c r="U17" i="123"/>
  <c r="V17" i="123"/>
  <c r="W17" i="123"/>
  <c r="W52" i="123" s="1"/>
  <c r="U24" i="124"/>
  <c r="V24" i="124"/>
  <c r="W24" i="124"/>
  <c r="W52" i="124" s="1"/>
  <c r="U21" i="122"/>
  <c r="V21" i="122"/>
  <c r="W21" i="122"/>
  <c r="W52" i="122" s="1"/>
  <c r="V22" i="120"/>
  <c r="W22" i="120"/>
  <c r="W52" i="120" s="1"/>
  <c r="U20" i="106"/>
  <c r="V20" i="106"/>
  <c r="W20" i="106"/>
  <c r="W52" i="106" s="1"/>
  <c r="W52" i="111"/>
  <c r="U21" i="132"/>
  <c r="V21" i="132"/>
  <c r="W52" i="132"/>
  <c r="U22" i="89" l="1"/>
  <c r="V22" i="89"/>
  <c r="W22" i="89"/>
  <c r="W52" i="89" s="1"/>
  <c r="U22" i="110"/>
  <c r="V22" i="110"/>
  <c r="W22" i="110"/>
  <c r="W52" i="110" s="1"/>
  <c r="V22" i="80"/>
  <c r="W52" i="68"/>
  <c r="U24" i="59"/>
  <c r="V24" i="59"/>
  <c r="W24" i="59"/>
  <c r="W52" i="59" s="1"/>
  <c r="U20" i="119"/>
  <c r="V20" i="119"/>
  <c r="W20" i="119"/>
  <c r="W52" i="119" s="1"/>
  <c r="W53" i="128"/>
  <c r="W52" i="90"/>
  <c r="U19" i="99"/>
  <c r="V19" i="99"/>
  <c r="W19" i="99"/>
  <c r="W52" i="99" s="1"/>
  <c r="U19" i="86"/>
  <c r="V19" i="86"/>
  <c r="W19" i="86"/>
  <c r="W52" i="86" s="1"/>
  <c r="U17" i="58" l="1"/>
  <c r="V17" i="58"/>
  <c r="W17" i="58"/>
  <c r="W52" i="58" s="1"/>
  <c r="V21" i="64"/>
  <c r="W52" i="64"/>
  <c r="W52" i="76"/>
  <c r="U23" i="81"/>
  <c r="V23" i="81"/>
  <c r="W23" i="81"/>
  <c r="W52" i="81" s="1"/>
  <c r="U17" i="91"/>
  <c r="V17" i="91"/>
  <c r="W52" i="91"/>
  <c r="V16" i="84"/>
  <c r="W16" i="84"/>
  <c r="W52" i="84" s="1"/>
  <c r="V17" i="85"/>
  <c r="W52" i="85"/>
  <c r="W52" i="92"/>
  <c r="V16" i="94"/>
  <c r="W52" i="94"/>
  <c r="V25" i="69"/>
  <c r="V13" i="70"/>
  <c r="U23" i="83"/>
  <c r="V23" i="83"/>
  <c r="W23" i="83"/>
  <c r="W52" i="83" s="1"/>
  <c r="V17" i="75"/>
  <c r="V18" i="70" l="1"/>
  <c r="W13" i="70"/>
  <c r="W18" i="70"/>
  <c r="W52" i="70" s="1"/>
  <c r="N12" i="57" l="1"/>
  <c r="N22" i="57" s="1"/>
  <c r="O7" i="120" l="1"/>
  <c r="O7" i="106"/>
  <c r="O7" i="89"/>
  <c r="O7" i="110"/>
  <c r="O7" i="80"/>
  <c r="O22" i="80" s="1"/>
  <c r="P14" i="68"/>
  <c r="S14" i="68" s="1"/>
  <c r="X14" i="68" s="1"/>
  <c r="P15" i="59"/>
  <c r="S15" i="59" s="1"/>
  <c r="X15" i="59" s="1"/>
  <c r="O7" i="99" l="1"/>
  <c r="O7" i="58"/>
  <c r="O7" i="64"/>
  <c r="P15" i="76"/>
  <c r="S15" i="76" s="1"/>
  <c r="Y15" i="76" s="1"/>
  <c r="P14" i="81"/>
  <c r="S14" i="81" s="1"/>
  <c r="Y14" i="81" s="1"/>
  <c r="O7" i="81"/>
  <c r="P16" i="69"/>
  <c r="S16" i="69" s="1"/>
  <c r="Y16" i="69" s="1"/>
  <c r="P14" i="83"/>
  <c r="S14" i="83" s="1"/>
  <c r="X14" i="83" s="1"/>
  <c r="O7" i="75" l="1"/>
  <c r="P13" i="57"/>
  <c r="S13" i="57" s="1"/>
  <c r="X13" i="57" s="1"/>
  <c r="O7" i="57" l="1"/>
  <c r="O22" i="57" s="1"/>
  <c r="P7" i="134" l="1"/>
  <c r="S7" i="134" s="1"/>
  <c r="X7" i="134" l="1"/>
  <c r="X9" i="134" s="1"/>
  <c r="S9" i="134"/>
  <c r="P15" i="126"/>
  <c r="S15" i="126" s="1"/>
  <c r="P15" i="117"/>
  <c r="S15" i="117" s="1"/>
  <c r="X15" i="117" s="1"/>
  <c r="P14" i="106"/>
  <c r="S14" i="106" s="1"/>
  <c r="Y14" i="106" s="1"/>
  <c r="P16" i="111"/>
  <c r="S16" i="111" s="1"/>
  <c r="Y16" i="111" s="1"/>
  <c r="P14" i="66"/>
  <c r="S14" i="66" s="1"/>
  <c r="X14" i="66" s="1"/>
  <c r="P16" i="89"/>
  <c r="S16" i="89" s="1"/>
  <c r="Y16" i="89" s="1"/>
  <c r="P21" i="89"/>
  <c r="S21" i="89" s="1"/>
  <c r="Y21" i="89" s="1"/>
  <c r="P16" i="110"/>
  <c r="S16" i="110" s="1"/>
  <c r="Y16" i="110" s="1"/>
  <c r="P14" i="119"/>
  <c r="S14" i="119" s="1"/>
  <c r="X14" i="119" s="1"/>
  <c r="P17" i="90"/>
  <c r="P13" i="99"/>
  <c r="S13" i="99" s="1"/>
  <c r="X13" i="99" s="1"/>
  <c r="P16" i="103"/>
  <c r="P13" i="86"/>
  <c r="S13" i="86" s="1"/>
  <c r="X13" i="86" s="1"/>
  <c r="P14" i="64"/>
  <c r="S14" i="64" s="1"/>
  <c r="X14" i="64" s="1"/>
  <c r="P13" i="67"/>
  <c r="S13" i="67" s="1"/>
  <c r="Y13" i="67" s="1"/>
  <c r="P16" i="81"/>
  <c r="S16" i="81" s="1"/>
  <c r="P14" i="94"/>
  <c r="S14" i="94" s="1"/>
  <c r="Y14" i="94" s="1"/>
  <c r="P18" i="69"/>
  <c r="S18" i="69" s="1"/>
  <c r="Y18" i="69" s="1"/>
  <c r="P14" i="74"/>
  <c r="S14" i="74" s="1"/>
  <c r="X14" i="74" s="1"/>
  <c r="P20" i="74"/>
  <c r="S20" i="74" s="1"/>
  <c r="X20" i="74" s="1"/>
  <c r="S12" i="70"/>
  <c r="X12" i="70" s="1"/>
  <c r="P11" i="91"/>
  <c r="S11" i="91" s="1"/>
  <c r="X11" i="91" s="1"/>
  <c r="P7" i="84"/>
  <c r="P11" i="98"/>
  <c r="S11" i="98" s="1"/>
  <c r="X11" i="98" s="1"/>
  <c r="P16" i="83"/>
  <c r="S16" i="83" s="1"/>
  <c r="X16" i="83" s="1"/>
  <c r="P12" i="92"/>
  <c r="S12" i="92" s="1"/>
  <c r="X12" i="92" s="1"/>
  <c r="P15" i="85"/>
  <c r="S15" i="85" s="1"/>
  <c r="X15" i="85" s="1"/>
  <c r="P11" i="63"/>
  <c r="S11" i="63" s="1"/>
  <c r="P14" i="75"/>
  <c r="S7" i="84" l="1"/>
  <c r="X7" i="84"/>
  <c r="S16" i="103"/>
  <c r="X16" i="103" s="1"/>
  <c r="S17" i="90"/>
  <c r="Y17" i="90" s="1"/>
  <c r="S14" i="75"/>
  <c r="X14" i="75" s="1"/>
  <c r="P14" i="127"/>
  <c r="S14" i="127" s="1"/>
  <c r="X14" i="127" s="1"/>
  <c r="P13" i="104"/>
  <c r="S13" i="104" s="1"/>
  <c r="X13" i="104" s="1"/>
  <c r="P14" i="132"/>
  <c r="S14" i="132" s="1"/>
  <c r="X14" i="132" s="1"/>
  <c r="P15" i="100"/>
  <c r="S15" i="100" s="1"/>
  <c r="X15" i="100" s="1"/>
  <c r="P14" i="105"/>
  <c r="S14" i="105" s="1"/>
  <c r="X14" i="105" s="1"/>
  <c r="P15" i="80"/>
  <c r="S15" i="80" s="1"/>
  <c r="X15" i="80" s="1"/>
  <c r="P17" i="59"/>
  <c r="S17" i="59" s="1"/>
  <c r="X17" i="59" s="1"/>
  <c r="P12" i="103"/>
  <c r="P17" i="76"/>
  <c r="S17" i="76" s="1"/>
  <c r="Y17" i="76" s="1"/>
  <c r="V22" i="57"/>
  <c r="U22" i="57"/>
  <c r="P15" i="57"/>
  <c r="S12" i="103" l="1"/>
  <c r="X12" i="103" s="1"/>
  <c r="S15" i="57"/>
  <c r="X15" i="57" s="1"/>
  <c r="P12" i="66"/>
  <c r="S12" i="66" s="1"/>
  <c r="X12" i="66" s="1"/>
  <c r="P11" i="66"/>
  <c r="S11" i="66" s="1"/>
  <c r="X11" i="66" s="1"/>
  <c r="P14" i="110" l="1"/>
  <c r="S14" i="110" s="1"/>
  <c r="Y14" i="110" s="1"/>
  <c r="P13" i="80"/>
  <c r="S13" i="80" s="1"/>
  <c r="X13" i="80" s="1"/>
  <c r="P14" i="90"/>
  <c r="P13" i="90"/>
  <c r="S13" i="90" l="1"/>
  <c r="Y13" i="90" s="1"/>
  <c r="S14" i="90"/>
  <c r="Y14" i="90" s="1"/>
  <c r="P11" i="86"/>
  <c r="S11" i="86" s="1"/>
  <c r="X11" i="86" s="1"/>
  <c r="P9" i="86"/>
  <c r="S9" i="86" s="1"/>
  <c r="X9" i="86" s="1"/>
  <c r="P10" i="86"/>
  <c r="S10" i="86" s="1"/>
  <c r="X10" i="86" s="1"/>
  <c r="P14" i="86"/>
  <c r="S14" i="86" s="1"/>
  <c r="X14" i="86" s="1"/>
  <c r="P12" i="86"/>
  <c r="S12" i="86" s="1"/>
  <c r="X12" i="86" s="1"/>
  <c r="P13" i="69" l="1"/>
  <c r="S13" i="69" s="1"/>
  <c r="Y13" i="69" s="1"/>
  <c r="P12" i="69"/>
  <c r="S12" i="69" s="1"/>
  <c r="Y12" i="69" s="1"/>
  <c r="S11" i="70" l="1"/>
  <c r="X11" i="70" s="1"/>
  <c r="S10" i="70" l="1"/>
  <c r="X10" i="70" s="1"/>
  <c r="P7" i="104"/>
  <c r="P15" i="104"/>
  <c r="S15" i="104" s="1"/>
  <c r="X15" i="104" s="1"/>
  <c r="P12" i="104"/>
  <c r="S12" i="104" s="1"/>
  <c r="X12" i="104" s="1"/>
  <c r="P11" i="104"/>
  <c r="P11" i="117"/>
  <c r="S11" i="117" s="1"/>
  <c r="X11" i="117" s="1"/>
  <c r="P9" i="117"/>
  <c r="P10" i="117"/>
  <c r="S10" i="117" s="1"/>
  <c r="X10" i="117" s="1"/>
  <c r="P14" i="117"/>
  <c r="S14" i="117" s="1"/>
  <c r="X14" i="117" s="1"/>
  <c r="P13" i="117"/>
  <c r="S13" i="117" s="1"/>
  <c r="X13" i="117" s="1"/>
  <c r="P12" i="117"/>
  <c r="S12" i="117" s="1"/>
  <c r="X12" i="117" s="1"/>
  <c r="P10" i="121"/>
  <c r="S10" i="121" s="1"/>
  <c r="X10" i="121" s="1"/>
  <c r="P8" i="121"/>
  <c r="S8" i="121" s="1"/>
  <c r="P9" i="121"/>
  <c r="S9" i="121" s="1"/>
  <c r="X9" i="121" s="1"/>
  <c r="P12" i="121"/>
  <c r="S12" i="121" s="1"/>
  <c r="X12" i="121" s="1"/>
  <c r="P11" i="121"/>
  <c r="S11" i="121" s="1"/>
  <c r="X11" i="121" s="1"/>
  <c r="P13" i="121"/>
  <c r="S13" i="121" s="1"/>
  <c r="X13" i="121" s="1"/>
  <c r="P7" i="123"/>
  <c r="S7" i="123" s="1"/>
  <c r="X7" i="123" s="1"/>
  <c r="P11" i="126"/>
  <c r="S11" i="126" s="1"/>
  <c r="P9" i="126"/>
  <c r="S9" i="126" s="1"/>
  <c r="P10" i="126"/>
  <c r="S10" i="126" s="1"/>
  <c r="P14" i="126"/>
  <c r="S14" i="126" s="1"/>
  <c r="P13" i="126"/>
  <c r="S13" i="126" s="1"/>
  <c r="P12" i="126"/>
  <c r="S12" i="126" s="1"/>
  <c r="P11" i="127"/>
  <c r="S11" i="127" s="1"/>
  <c r="X11" i="127" s="1"/>
  <c r="P7" i="127"/>
  <c r="P10" i="127"/>
  <c r="S10" i="127" s="1"/>
  <c r="P13" i="127"/>
  <c r="S13" i="127" s="1"/>
  <c r="X13" i="127" s="1"/>
  <c r="P12" i="127"/>
  <c r="S12" i="127" s="1"/>
  <c r="X12" i="127" s="1"/>
  <c r="P7" i="90"/>
  <c r="S9" i="117" l="1"/>
  <c r="P22" i="117"/>
  <c r="S7" i="127"/>
  <c r="P21" i="127"/>
  <c r="X22" i="126"/>
  <c r="S22" i="126"/>
  <c r="X8" i="121"/>
  <c r="X14" i="121" s="1"/>
  <c r="S14" i="121"/>
  <c r="S7" i="90"/>
  <c r="S11" i="104"/>
  <c r="X11" i="104" s="1"/>
  <c r="S7" i="104"/>
  <c r="S20" i="104" s="1"/>
  <c r="P22" i="126"/>
  <c r="P14" i="121"/>
  <c r="P20" i="104"/>
  <c r="P8" i="132"/>
  <c r="P13" i="132"/>
  <c r="S13" i="132" s="1"/>
  <c r="X13" i="132" s="1"/>
  <c r="P12" i="132"/>
  <c r="P11" i="132"/>
  <c r="X9" i="117" l="1"/>
  <c r="X22" i="117" s="1"/>
  <c r="S22" i="117"/>
  <c r="Y7" i="90"/>
  <c r="X7" i="127"/>
  <c r="X21" i="127" s="1"/>
  <c r="S21" i="127"/>
  <c r="X7" i="104"/>
  <c r="P21" i="132"/>
  <c r="S12" i="132"/>
  <c r="X12" i="132" s="1"/>
  <c r="S11" i="132"/>
  <c r="X11" i="132" s="1"/>
  <c r="S8" i="132"/>
  <c r="X20" i="104"/>
  <c r="P9" i="130"/>
  <c r="P7" i="130"/>
  <c r="P8" i="130"/>
  <c r="P10" i="130"/>
  <c r="S10" i="130" s="1"/>
  <c r="X10" i="130" s="1"/>
  <c r="P10" i="66"/>
  <c r="S10" i="66" s="1"/>
  <c r="X10" i="66" s="1"/>
  <c r="P9" i="66"/>
  <c r="S9" i="66" s="1"/>
  <c r="X9" i="66" s="1"/>
  <c r="P13" i="66"/>
  <c r="S13" i="66" s="1"/>
  <c r="X13" i="66" s="1"/>
  <c r="P12" i="100"/>
  <c r="S12" i="100" s="1"/>
  <c r="X12" i="100" s="1"/>
  <c r="P14" i="100"/>
  <c r="S14" i="100" s="1"/>
  <c r="X14" i="100" s="1"/>
  <c r="P17" i="100"/>
  <c r="S17" i="100" s="1"/>
  <c r="X17" i="100" s="1"/>
  <c r="P10" i="100"/>
  <c r="S10" i="100" s="1"/>
  <c r="X10" i="100" s="1"/>
  <c r="P11" i="100"/>
  <c r="S11" i="100" s="1"/>
  <c r="X11" i="100" s="1"/>
  <c r="P11" i="105"/>
  <c r="S11" i="105" s="1"/>
  <c r="X11" i="105" s="1"/>
  <c r="P10" i="105"/>
  <c r="S10" i="105" s="1"/>
  <c r="X10" i="105" s="1"/>
  <c r="P16" i="105"/>
  <c r="S16" i="105" s="1"/>
  <c r="X16" i="105" s="1"/>
  <c r="P13" i="105"/>
  <c r="S13" i="105" s="1"/>
  <c r="X13" i="105" s="1"/>
  <c r="P12" i="105"/>
  <c r="S12" i="105" s="1"/>
  <c r="X12" i="105" s="1"/>
  <c r="P8" i="68"/>
  <c r="S8" i="68" s="1"/>
  <c r="P12" i="68"/>
  <c r="S12" i="68" s="1"/>
  <c r="X12" i="68" s="1"/>
  <c r="P11" i="68"/>
  <c r="S11" i="68" s="1"/>
  <c r="X11" i="68" s="1"/>
  <c r="P15" i="68"/>
  <c r="S15" i="68" s="1"/>
  <c r="X15" i="68" s="1"/>
  <c r="P13" i="68"/>
  <c r="S13" i="68" s="1"/>
  <c r="X13" i="68" s="1"/>
  <c r="P10" i="59"/>
  <c r="S10" i="59" s="1"/>
  <c r="X10" i="59" s="1"/>
  <c r="P11" i="59"/>
  <c r="S11" i="59" s="1"/>
  <c r="X11" i="59" s="1"/>
  <c r="P16" i="59"/>
  <c r="S16" i="59" s="1"/>
  <c r="X16" i="59" s="1"/>
  <c r="P14" i="59"/>
  <c r="S14" i="59" s="1"/>
  <c r="X14" i="59" s="1"/>
  <c r="P13" i="59"/>
  <c r="S13" i="59" s="1"/>
  <c r="X13" i="59" s="1"/>
  <c r="P8" i="103"/>
  <c r="P14" i="103"/>
  <c r="P11" i="103"/>
  <c r="P10" i="103"/>
  <c r="P9" i="103"/>
  <c r="P15" i="103"/>
  <c r="P12" i="67"/>
  <c r="P10" i="74"/>
  <c r="S10" i="74" s="1"/>
  <c r="X10" i="74" s="1"/>
  <c r="S8" i="74"/>
  <c r="P9" i="74"/>
  <c r="P16" i="74"/>
  <c r="S16" i="74" s="1"/>
  <c r="X16" i="74" s="1"/>
  <c r="P13" i="74"/>
  <c r="S13" i="74" s="1"/>
  <c r="X13" i="74" s="1"/>
  <c r="P12" i="74"/>
  <c r="S12" i="74" s="1"/>
  <c r="X12" i="74" s="1"/>
  <c r="P11" i="74"/>
  <c r="S11" i="74" s="1"/>
  <c r="X11" i="74" s="1"/>
  <c r="P19" i="74"/>
  <c r="S19" i="74" s="1"/>
  <c r="X19" i="74" s="1"/>
  <c r="P9" i="91"/>
  <c r="S9" i="91" s="1"/>
  <c r="X9" i="91" s="1"/>
  <c r="P10" i="91"/>
  <c r="S10" i="91" s="1"/>
  <c r="X10" i="91" s="1"/>
  <c r="P12" i="84"/>
  <c r="S12" i="84" s="1"/>
  <c r="X12" i="84" s="1"/>
  <c r="P10" i="84"/>
  <c r="P11" i="84"/>
  <c r="S11" i="84" s="1"/>
  <c r="X11" i="84" s="1"/>
  <c r="P14" i="84"/>
  <c r="S14" i="84" s="1"/>
  <c r="X14" i="84" s="1"/>
  <c r="P13" i="84"/>
  <c r="S13" i="84" s="1"/>
  <c r="X13" i="84" s="1"/>
  <c r="P10" i="98"/>
  <c r="S10" i="98" s="1"/>
  <c r="X10" i="98" s="1"/>
  <c r="P13" i="98"/>
  <c r="S13" i="98" s="1"/>
  <c r="X13" i="98" s="1"/>
  <c r="P12" i="98"/>
  <c r="S12" i="98" s="1"/>
  <c r="X12" i="98" s="1"/>
  <c r="P10" i="92"/>
  <c r="S10" i="92" s="1"/>
  <c r="X10" i="92" s="1"/>
  <c r="S14" i="92"/>
  <c r="X14" i="92" s="1"/>
  <c r="P11" i="92"/>
  <c r="S11" i="92" s="1"/>
  <c r="X11" i="92" s="1"/>
  <c r="X10" i="57"/>
  <c r="P7" i="131"/>
  <c r="S7" i="131" s="1"/>
  <c r="P12" i="123"/>
  <c r="S12" i="123" s="1"/>
  <c r="X12" i="123" s="1"/>
  <c r="P10" i="123"/>
  <c r="S10" i="123" s="1"/>
  <c r="X10" i="123" s="1"/>
  <c r="P11" i="123"/>
  <c r="S11" i="123" s="1"/>
  <c r="X11" i="123" s="1"/>
  <c r="P9" i="123"/>
  <c r="S9" i="123" s="1"/>
  <c r="X9" i="123" s="1"/>
  <c r="P8" i="123"/>
  <c r="S8" i="123" s="1"/>
  <c r="X8" i="123" s="1"/>
  <c r="P7" i="124"/>
  <c r="P7" i="122"/>
  <c r="S7" i="122" s="1"/>
  <c r="X7" i="122" s="1"/>
  <c r="P7" i="120"/>
  <c r="S7" i="120" s="1"/>
  <c r="P12" i="106"/>
  <c r="S12" i="106" s="1"/>
  <c r="Y12" i="106" s="1"/>
  <c r="P13" i="106"/>
  <c r="S13" i="106" s="1"/>
  <c r="Y13" i="106" s="1"/>
  <c r="P10" i="106"/>
  <c r="S10" i="106" s="1"/>
  <c r="Y10" i="106" s="1"/>
  <c r="P9" i="106"/>
  <c r="S9" i="106" s="1"/>
  <c r="Y9" i="106" s="1"/>
  <c r="P11" i="106"/>
  <c r="S11" i="106" s="1"/>
  <c r="Y11" i="106" s="1"/>
  <c r="P7" i="106"/>
  <c r="S7" i="106" s="1"/>
  <c r="Y7" i="106" s="1"/>
  <c r="P13" i="111"/>
  <c r="S13" i="111" s="1"/>
  <c r="Y13" i="111" s="1"/>
  <c r="P14" i="111"/>
  <c r="S14" i="111" s="1"/>
  <c r="Y14" i="111" s="1"/>
  <c r="P15" i="111"/>
  <c r="S15" i="111" s="1"/>
  <c r="Y15" i="111" s="1"/>
  <c r="P18" i="111"/>
  <c r="S18" i="111" s="1"/>
  <c r="Y18" i="111" s="1"/>
  <c r="P11" i="111"/>
  <c r="S11" i="111" s="1"/>
  <c r="Y11" i="111" s="1"/>
  <c r="P10" i="111"/>
  <c r="S10" i="111" s="1"/>
  <c r="Y10" i="111" s="1"/>
  <c r="P12" i="111"/>
  <c r="S12" i="111" s="1"/>
  <c r="Y12" i="111" s="1"/>
  <c r="P9" i="111"/>
  <c r="S9" i="111" s="1"/>
  <c r="Y9" i="111" s="1"/>
  <c r="P17" i="111"/>
  <c r="S17" i="111" s="1"/>
  <c r="Y17" i="111" s="1"/>
  <c r="P7" i="111"/>
  <c r="P13" i="89"/>
  <c r="S13" i="89" s="1"/>
  <c r="Y13" i="89" s="1"/>
  <c r="P14" i="89"/>
  <c r="S14" i="89" s="1"/>
  <c r="Y14" i="89" s="1"/>
  <c r="P15" i="89"/>
  <c r="S15" i="89" s="1"/>
  <c r="Y15" i="89" s="1"/>
  <c r="P18" i="89"/>
  <c r="S18" i="89" s="1"/>
  <c r="Y18" i="89" s="1"/>
  <c r="P11" i="89"/>
  <c r="S11" i="89" s="1"/>
  <c r="Y11" i="89" s="1"/>
  <c r="P10" i="89"/>
  <c r="S10" i="89" s="1"/>
  <c r="Y10" i="89" s="1"/>
  <c r="P12" i="89"/>
  <c r="S12" i="89" s="1"/>
  <c r="Y12" i="89" s="1"/>
  <c r="P7" i="89"/>
  <c r="S7" i="89" s="1"/>
  <c r="Y7" i="89" s="1"/>
  <c r="P13" i="110"/>
  <c r="S13" i="110" s="1"/>
  <c r="Y13" i="110" s="1"/>
  <c r="P15" i="110"/>
  <c r="S15" i="110" s="1"/>
  <c r="Y15" i="110" s="1"/>
  <c r="P18" i="110"/>
  <c r="S18" i="110" s="1"/>
  <c r="Y18" i="110" s="1"/>
  <c r="P11" i="110"/>
  <c r="S11" i="110" s="1"/>
  <c r="Y11" i="110" s="1"/>
  <c r="P10" i="110"/>
  <c r="S10" i="110" s="1"/>
  <c r="Y10" i="110" s="1"/>
  <c r="P12" i="110"/>
  <c r="S12" i="110" s="1"/>
  <c r="Y12" i="110" s="1"/>
  <c r="P7" i="110"/>
  <c r="S7" i="110" s="1"/>
  <c r="Y7" i="110" s="1"/>
  <c r="P14" i="80"/>
  <c r="S14" i="80" s="1"/>
  <c r="X14" i="80" s="1"/>
  <c r="P17" i="80"/>
  <c r="S17" i="80" s="1"/>
  <c r="X17" i="80" s="1"/>
  <c r="P11" i="80"/>
  <c r="S11" i="80" s="1"/>
  <c r="X11" i="80" s="1"/>
  <c r="P10" i="80"/>
  <c r="S10" i="80" s="1"/>
  <c r="X10" i="80" s="1"/>
  <c r="P7" i="80"/>
  <c r="S7" i="80" s="1"/>
  <c r="X7" i="80" s="1"/>
  <c r="P12" i="119"/>
  <c r="S12" i="119" s="1"/>
  <c r="X12" i="119" s="1"/>
  <c r="P13" i="119"/>
  <c r="S13" i="119" s="1"/>
  <c r="X13" i="119" s="1"/>
  <c r="P15" i="119"/>
  <c r="S15" i="119" s="1"/>
  <c r="X15" i="119" s="1"/>
  <c r="P10" i="119"/>
  <c r="S10" i="119" s="1"/>
  <c r="X10" i="119" s="1"/>
  <c r="P9" i="119"/>
  <c r="S9" i="119" s="1"/>
  <c r="X9" i="119" s="1"/>
  <c r="P11" i="119"/>
  <c r="S11" i="119" s="1"/>
  <c r="X11" i="119" s="1"/>
  <c r="P7" i="119"/>
  <c r="S7" i="119" s="1"/>
  <c r="X7" i="119" s="1"/>
  <c r="P16" i="90"/>
  <c r="P19" i="90"/>
  <c r="P11" i="90"/>
  <c r="P10" i="90"/>
  <c r="P12" i="90"/>
  <c r="P12" i="99"/>
  <c r="S12" i="99" s="1"/>
  <c r="X12" i="99" s="1"/>
  <c r="P14" i="99"/>
  <c r="S14" i="99" s="1"/>
  <c r="X14" i="99" s="1"/>
  <c r="P10" i="99"/>
  <c r="S10" i="99" s="1"/>
  <c r="X10" i="99" s="1"/>
  <c r="P9" i="99"/>
  <c r="S9" i="99" s="1"/>
  <c r="X9" i="99" s="1"/>
  <c r="P11" i="99"/>
  <c r="S11" i="99" s="1"/>
  <c r="X11" i="99" s="1"/>
  <c r="P7" i="99"/>
  <c r="S7" i="99" s="1"/>
  <c r="X7" i="99" s="1"/>
  <c r="P7" i="86"/>
  <c r="P13" i="58"/>
  <c r="P14" i="58"/>
  <c r="P11" i="58"/>
  <c r="P10" i="58"/>
  <c r="P12" i="58"/>
  <c r="P7" i="58"/>
  <c r="S7" i="58" s="1"/>
  <c r="X7" i="58" s="1"/>
  <c r="P12" i="64"/>
  <c r="S12" i="64" s="1"/>
  <c r="X12" i="64" s="1"/>
  <c r="P13" i="64"/>
  <c r="S13" i="64" s="1"/>
  <c r="X13" i="64" s="1"/>
  <c r="P10" i="64"/>
  <c r="S10" i="64" s="1"/>
  <c r="X10" i="64" s="1"/>
  <c r="P11" i="64"/>
  <c r="S11" i="64" s="1"/>
  <c r="X11" i="64" s="1"/>
  <c r="P7" i="64"/>
  <c r="P13" i="76"/>
  <c r="S13" i="76" s="1"/>
  <c r="Y13" i="76" s="1"/>
  <c r="P14" i="76"/>
  <c r="S14" i="76" s="1"/>
  <c r="Y14" i="76" s="1"/>
  <c r="P16" i="76"/>
  <c r="S16" i="76" s="1"/>
  <c r="Y16" i="76" s="1"/>
  <c r="P19" i="76"/>
  <c r="S19" i="76" s="1"/>
  <c r="Y19" i="76" s="1"/>
  <c r="P10" i="76"/>
  <c r="S10" i="76" s="1"/>
  <c r="Y10" i="76" s="1"/>
  <c r="P7" i="76"/>
  <c r="P12" i="81"/>
  <c r="S12" i="81" s="1"/>
  <c r="Y12" i="81" s="1"/>
  <c r="P13" i="81"/>
  <c r="S13" i="81" s="1"/>
  <c r="Y13" i="81" s="1"/>
  <c r="P15" i="81"/>
  <c r="S15" i="81" s="1"/>
  <c r="Y15" i="81" s="1"/>
  <c r="P18" i="81"/>
  <c r="S18" i="81" s="1"/>
  <c r="Y18" i="81" s="1"/>
  <c r="P11" i="81"/>
  <c r="S11" i="81" s="1"/>
  <c r="Y11" i="81" s="1"/>
  <c r="P8" i="81"/>
  <c r="S8" i="81" s="1"/>
  <c r="Y8" i="81" s="1"/>
  <c r="P7" i="81"/>
  <c r="S7" i="81" s="1"/>
  <c r="P13" i="94"/>
  <c r="S13" i="94" s="1"/>
  <c r="P15" i="94"/>
  <c r="S15" i="94" s="1"/>
  <c r="Y15" i="94" s="1"/>
  <c r="P11" i="94"/>
  <c r="S11" i="94" s="1"/>
  <c r="Y11" i="94" s="1"/>
  <c r="P10" i="94"/>
  <c r="S10" i="94" s="1"/>
  <c r="Y10" i="94" s="1"/>
  <c r="P12" i="94"/>
  <c r="S12" i="94" s="1"/>
  <c r="Y12" i="94" s="1"/>
  <c r="P7" i="94"/>
  <c r="P17" i="69"/>
  <c r="S17" i="69" s="1"/>
  <c r="Y17" i="69" s="1"/>
  <c r="P20" i="69"/>
  <c r="S20" i="69" s="1"/>
  <c r="Y20" i="69" s="1"/>
  <c r="P10" i="69"/>
  <c r="S10" i="69" s="1"/>
  <c r="Y10" i="69" s="1"/>
  <c r="P9" i="69"/>
  <c r="S9" i="69" s="1"/>
  <c r="Y9" i="69" s="1"/>
  <c r="P11" i="69"/>
  <c r="S11" i="69" s="1"/>
  <c r="Y11" i="69" s="1"/>
  <c r="P14" i="69"/>
  <c r="S14" i="69" s="1"/>
  <c r="Y14" i="69" s="1"/>
  <c r="P15" i="69"/>
  <c r="S15" i="69" s="1"/>
  <c r="Y15" i="69" s="1"/>
  <c r="P7" i="69"/>
  <c r="P12" i="83"/>
  <c r="S12" i="83" s="1"/>
  <c r="X12" i="83" s="1"/>
  <c r="P13" i="83"/>
  <c r="S13" i="83" s="1"/>
  <c r="X13" i="83" s="1"/>
  <c r="P15" i="83"/>
  <c r="S15" i="83" s="1"/>
  <c r="X15" i="83" s="1"/>
  <c r="P10" i="83"/>
  <c r="S10" i="83" s="1"/>
  <c r="X10" i="83" s="1"/>
  <c r="P9" i="83"/>
  <c r="S9" i="83" s="1"/>
  <c r="X9" i="83" s="1"/>
  <c r="P11" i="83"/>
  <c r="S11" i="83" s="1"/>
  <c r="X11" i="83" s="1"/>
  <c r="P7" i="83"/>
  <c r="P14" i="85"/>
  <c r="S14" i="85" s="1"/>
  <c r="X14" i="85" s="1"/>
  <c r="P16" i="85"/>
  <c r="S16" i="85" s="1"/>
  <c r="X16" i="85" s="1"/>
  <c r="P12" i="85"/>
  <c r="S12" i="85" s="1"/>
  <c r="X12" i="85" s="1"/>
  <c r="P13" i="85"/>
  <c r="S13" i="85" s="1"/>
  <c r="X13" i="85" s="1"/>
  <c r="P8" i="85"/>
  <c r="P7" i="85"/>
  <c r="S7" i="85" s="1"/>
  <c r="P10" i="63"/>
  <c r="S10" i="63" s="1"/>
  <c r="Y10" i="63" s="1"/>
  <c r="P13" i="63"/>
  <c r="S13" i="63" s="1"/>
  <c r="Y13" i="63" s="1"/>
  <c r="P9" i="63"/>
  <c r="S9" i="63" s="1"/>
  <c r="Y9" i="63" s="1"/>
  <c r="P8" i="63"/>
  <c r="S8" i="63" s="1"/>
  <c r="Y8" i="63" s="1"/>
  <c r="P7" i="63"/>
  <c r="S7" i="63" s="1"/>
  <c r="P11" i="75"/>
  <c r="P13" i="75"/>
  <c r="P15" i="75"/>
  <c r="P10" i="75"/>
  <c r="P12" i="75"/>
  <c r="P7" i="75"/>
  <c r="P10" i="57"/>
  <c r="P9" i="57"/>
  <c r="S9" i="57" s="1"/>
  <c r="P17" i="57"/>
  <c r="S17" i="57" s="1"/>
  <c r="P14" i="57"/>
  <c r="S14" i="57" s="1"/>
  <c r="P12" i="57"/>
  <c r="S12" i="57" s="1"/>
  <c r="P11" i="57"/>
  <c r="S11" i="57" s="1"/>
  <c r="P7" i="57"/>
  <c r="S7" i="57" s="1"/>
  <c r="S12" i="67" l="1"/>
  <c r="S19" i="67" s="1"/>
  <c r="P19" i="67"/>
  <c r="S9" i="74"/>
  <c r="X9" i="74" s="1"/>
  <c r="S7" i="64"/>
  <c r="P21" i="64"/>
  <c r="P19" i="103"/>
  <c r="S7" i="69"/>
  <c r="P25" i="69"/>
  <c r="S17" i="91"/>
  <c r="P17" i="91"/>
  <c r="S10" i="84"/>
  <c r="P16" i="84"/>
  <c r="X7" i="131"/>
  <c r="S23" i="131"/>
  <c r="S7" i="76"/>
  <c r="S24" i="76" s="1"/>
  <c r="P24" i="76"/>
  <c r="S7" i="94"/>
  <c r="P16" i="94"/>
  <c r="Y7" i="63"/>
  <c r="S18" i="63"/>
  <c r="S7" i="83"/>
  <c r="S23" i="83" s="1"/>
  <c r="P23" i="83"/>
  <c r="P17" i="75"/>
  <c r="P22" i="111"/>
  <c r="S8" i="85"/>
  <c r="X8" i="85" s="1"/>
  <c r="P23" i="90"/>
  <c r="Y7" i="81"/>
  <c r="Y23" i="81" s="1"/>
  <c r="X7" i="83"/>
  <c r="X23" i="83" s="1"/>
  <c r="X17" i="123"/>
  <c r="Y20" i="106"/>
  <c r="S7" i="111"/>
  <c r="X19" i="99"/>
  <c r="Y7" i="76"/>
  <c r="Y24" i="76" s="1"/>
  <c r="P19" i="92"/>
  <c r="Y13" i="94"/>
  <c r="X17" i="91"/>
  <c r="X7" i="120"/>
  <c r="X22" i="120" s="1"/>
  <c r="X10" i="84"/>
  <c r="X16" i="84" s="1"/>
  <c r="S16" i="84"/>
  <c r="S19" i="92"/>
  <c r="S7" i="86"/>
  <c r="X7" i="86" s="1"/>
  <c r="X19" i="86" s="1"/>
  <c r="S7" i="124"/>
  <c r="X7" i="124" s="1"/>
  <c r="X24" i="124" s="1"/>
  <c r="S21" i="132"/>
  <c r="X8" i="132"/>
  <c r="X21" i="132" s="1"/>
  <c r="S21" i="66"/>
  <c r="X21" i="105"/>
  <c r="S21" i="105"/>
  <c r="X8" i="68"/>
  <c r="X22" i="68" s="1"/>
  <c r="S22" i="68"/>
  <c r="S9" i="103"/>
  <c r="X9" i="103" s="1"/>
  <c r="S10" i="103"/>
  <c r="X10" i="103" s="1"/>
  <c r="S11" i="103"/>
  <c r="X11" i="103" s="1"/>
  <c r="S8" i="103"/>
  <c r="S15" i="103"/>
  <c r="X15" i="103" s="1"/>
  <c r="S14" i="103"/>
  <c r="X14" i="103" s="1"/>
  <c r="Y12" i="67"/>
  <c r="Y19" i="67" s="1"/>
  <c r="S10" i="58"/>
  <c r="X10" i="58" s="1"/>
  <c r="S14" i="58"/>
  <c r="X14" i="58" s="1"/>
  <c r="S13" i="58"/>
  <c r="X13" i="58" s="1"/>
  <c r="S12" i="58"/>
  <c r="X12" i="58" s="1"/>
  <c r="S11" i="58"/>
  <c r="X11" i="58" s="1"/>
  <c r="S19" i="90"/>
  <c r="Y19" i="90" s="1"/>
  <c r="S16" i="90"/>
  <c r="Y16" i="90" s="1"/>
  <c r="S10" i="90"/>
  <c r="S12" i="90"/>
  <c r="Y12" i="90" s="1"/>
  <c r="S11" i="90"/>
  <c r="Y11" i="90" s="1"/>
  <c r="X8" i="74"/>
  <c r="S8" i="130"/>
  <c r="X8" i="130" s="1"/>
  <c r="S7" i="130"/>
  <c r="X7" i="130" s="1"/>
  <c r="S9" i="130"/>
  <c r="X20" i="119"/>
  <c r="S9" i="70"/>
  <c r="X9" i="70" s="1"/>
  <c r="S7" i="70"/>
  <c r="S17" i="85"/>
  <c r="X7" i="85"/>
  <c r="X17" i="85" s="1"/>
  <c r="X23" i="131"/>
  <c r="X21" i="122"/>
  <c r="P18" i="130"/>
  <c r="P21" i="66"/>
  <c r="P21" i="105"/>
  <c r="Y22" i="89"/>
  <c r="Y22" i="110"/>
  <c r="Y18" i="63"/>
  <c r="S7" i="75"/>
  <c r="X7" i="75" s="1"/>
  <c r="S12" i="75"/>
  <c r="X12" i="75" s="1"/>
  <c r="S10" i="75"/>
  <c r="X10" i="75" s="1"/>
  <c r="S13" i="75"/>
  <c r="X13" i="75" s="1"/>
  <c r="S15" i="75"/>
  <c r="X15" i="75" s="1"/>
  <c r="S11" i="75"/>
  <c r="X11" i="75" s="1"/>
  <c r="X22" i="80"/>
  <c r="P22" i="68"/>
  <c r="X24" i="59"/>
  <c r="X12" i="57"/>
  <c r="S22" i="57"/>
  <c r="X7" i="57"/>
  <c r="X11" i="57"/>
  <c r="X17" i="57"/>
  <c r="X9" i="57"/>
  <c r="X14" i="57"/>
  <c r="P22" i="57"/>
  <c r="W22" i="57"/>
  <c r="W52" i="57" s="1"/>
  <c r="R23" i="131"/>
  <c r="O23" i="131"/>
  <c r="P23" i="131"/>
  <c r="N23" i="131"/>
  <c r="N17" i="123"/>
  <c r="R24" i="124"/>
  <c r="O24" i="124"/>
  <c r="P24" i="124"/>
  <c r="N24" i="124"/>
  <c r="S21" i="122"/>
  <c r="P21" i="122"/>
  <c r="O21" i="122"/>
  <c r="N21" i="122"/>
  <c r="O22" i="120"/>
  <c r="N22" i="120"/>
  <c r="S20" i="106"/>
  <c r="R20" i="106"/>
  <c r="O20" i="106"/>
  <c r="P20" i="106"/>
  <c r="N20" i="106"/>
  <c r="R21" i="132"/>
  <c r="O21" i="132"/>
  <c r="O23" i="83"/>
  <c r="O17" i="85"/>
  <c r="P17" i="85"/>
  <c r="N17" i="85"/>
  <c r="P18" i="63"/>
  <c r="O18" i="63"/>
  <c r="N18" i="63"/>
  <c r="O9" i="134"/>
  <c r="N9" i="134"/>
  <c r="N17" i="75"/>
  <c r="Y7" i="69" l="1"/>
  <c r="Y25" i="69" s="1"/>
  <c r="S25" i="69"/>
  <c r="X7" i="64"/>
  <c r="X21" i="64" s="1"/>
  <c r="S21" i="64"/>
  <c r="Y7" i="94"/>
  <c r="Y16" i="94" s="1"/>
  <c r="S16" i="94"/>
  <c r="S19" i="103"/>
  <c r="Y7" i="111"/>
  <c r="Y22" i="111" s="1"/>
  <c r="S22" i="111"/>
  <c r="Y10" i="90"/>
  <c r="Y23" i="90" s="1"/>
  <c r="S23" i="90"/>
  <c r="X17" i="58"/>
  <c r="X7" i="70"/>
  <c r="X19" i="92"/>
  <c r="X8" i="103"/>
  <c r="X19" i="103" s="1"/>
  <c r="S18" i="130"/>
  <c r="X9" i="130"/>
  <c r="X18" i="130" s="1"/>
  <c r="S13" i="70"/>
  <c r="S18" i="70" s="1"/>
  <c r="X21" i="66"/>
  <c r="X17" i="75"/>
  <c r="S17" i="75"/>
  <c r="X22" i="57"/>
  <c r="S24" i="59"/>
  <c r="R24" i="59"/>
  <c r="O24" i="59"/>
  <c r="N24" i="59"/>
  <c r="X13" i="70" l="1"/>
  <c r="X18" i="70" s="1"/>
  <c r="I9" i="69"/>
  <c r="I10" i="69" s="1"/>
  <c r="I20" i="69" s="1"/>
  <c r="I17" i="69" s="1"/>
  <c r="H9" i="69"/>
  <c r="H10" i="69" s="1"/>
  <c r="J8" i="63"/>
  <c r="K8" i="63"/>
  <c r="L8" i="63"/>
  <c r="M8" i="63"/>
  <c r="O17" i="75"/>
  <c r="P9" i="134"/>
  <c r="R21" i="122"/>
  <c r="L8" i="81"/>
  <c r="R10" i="133"/>
  <c r="Q10" i="133"/>
  <c r="N10" i="133"/>
  <c r="M10" i="133"/>
  <c r="S8" i="133"/>
  <c r="S10" i="133" s="1"/>
  <c r="O8" i="133"/>
  <c r="O10" i="133" s="1"/>
  <c r="M8" i="81"/>
  <c r="K8" i="81"/>
  <c r="J8" i="81"/>
  <c r="S22" i="89"/>
  <c r="R22" i="89"/>
  <c r="O22" i="89"/>
  <c r="O7" i="128"/>
  <c r="J9" i="123"/>
  <c r="K9" i="123"/>
  <c r="L9" i="123"/>
  <c r="M9" i="123"/>
  <c r="R22" i="110"/>
  <c r="S22" i="110"/>
  <c r="N22" i="110"/>
  <c r="R22" i="80"/>
  <c r="S22" i="80"/>
  <c r="S19" i="99"/>
  <c r="R19" i="99"/>
  <c r="O19" i="99"/>
  <c r="N19" i="99"/>
  <c r="O19" i="86"/>
  <c r="R19" i="86"/>
  <c r="S19" i="86"/>
  <c r="N19" i="86"/>
  <c r="J8" i="85"/>
  <c r="K8" i="85"/>
  <c r="L8" i="85"/>
  <c r="M8" i="85"/>
  <c r="S24" i="124"/>
  <c r="O17" i="123"/>
  <c r="S17" i="123"/>
  <c r="R17" i="123"/>
  <c r="P17" i="74"/>
  <c r="E39" i="95"/>
  <c r="R11" i="95"/>
  <c r="Q11" i="95"/>
  <c r="N11" i="95"/>
  <c r="M11" i="95"/>
  <c r="S20" i="119"/>
  <c r="O20" i="119"/>
  <c r="N20" i="119"/>
  <c r="P18" i="74"/>
  <c r="S18" i="74" s="1"/>
  <c r="O7" i="95"/>
  <c r="O8" i="95"/>
  <c r="N22" i="89"/>
  <c r="S9" i="95"/>
  <c r="O9" i="95"/>
  <c r="S8" i="95"/>
  <c r="S7" i="95"/>
  <c r="S17" i="58"/>
  <c r="R17" i="58"/>
  <c r="O17" i="58"/>
  <c r="X18" i="74" l="1"/>
  <c r="S17" i="74"/>
  <c r="S21" i="74" s="1"/>
  <c r="P21" i="74"/>
  <c r="S20" i="98"/>
  <c r="P20" i="98"/>
  <c r="X20" i="98"/>
  <c r="X17" i="74"/>
  <c r="X21" i="74" s="1"/>
  <c r="S11" i="95"/>
  <c r="P19" i="86"/>
  <c r="P22" i="120"/>
  <c r="P19" i="99"/>
  <c r="O11" i="95"/>
  <c r="P20" i="119"/>
  <c r="P17" i="58"/>
  <c r="O22" i="110"/>
  <c r="P24" i="59"/>
  <c r="P22" i="89"/>
  <c r="P22" i="110"/>
  <c r="P22" i="80"/>
  <c r="P17" i="123"/>
  <c r="W52" i="134" l="1"/>
  <c r="O22" i="100"/>
  <c r="P13" i="100"/>
  <c r="S13" i="100" s="1"/>
  <c r="S22" i="100" l="1"/>
  <c r="X13" i="100"/>
  <c r="X22" i="100" s="1"/>
  <c r="P22" i="100"/>
</calcChain>
</file>

<file path=xl/comments1.xml><?xml version="1.0" encoding="utf-8"?>
<comments xmlns="http://schemas.openxmlformats.org/spreadsheetml/2006/main">
  <authors>
    <author>Local Admin</author>
  </authors>
  <commentList>
    <comment ref="B14" authorId="0" shapeId="0">
      <text>
        <r>
          <rPr>
            <b/>
            <sz val="9"/>
            <color indexed="81"/>
            <rFont val="Tahoma"/>
            <charset val="1"/>
          </rPr>
          <t>Local Admin:</t>
        </r>
        <r>
          <rPr>
            <sz val="9"/>
            <color indexed="81"/>
            <rFont val="Tahoma"/>
            <charset val="1"/>
          </rPr>
          <t xml:space="preserve">
Has award year of 2022 and budget period of 2023</t>
        </r>
      </text>
    </comment>
    <comment ref="N14" authorId="0" shapeId="0">
      <text>
        <r>
          <rPr>
            <b/>
            <sz val="9"/>
            <color indexed="81"/>
            <rFont val="Tahoma"/>
            <charset val="1"/>
          </rPr>
          <t>Local Admin:</t>
        </r>
        <r>
          <rPr>
            <sz val="9"/>
            <color indexed="81"/>
            <rFont val="Tahoma"/>
            <charset val="1"/>
          </rPr>
          <t xml:space="preserve">
Original allocation includes $24,791.80 of AY 22; That AY closed 8/22.</t>
        </r>
      </text>
    </comment>
    <comment ref="B15" authorId="0" shapeId="0">
      <text>
        <r>
          <rPr>
            <b/>
            <sz val="9"/>
            <color indexed="81"/>
            <rFont val="Tahoma"/>
            <charset val="1"/>
          </rPr>
          <t>Local Admin:</t>
        </r>
        <r>
          <rPr>
            <sz val="9"/>
            <color indexed="81"/>
            <rFont val="Tahoma"/>
            <charset val="1"/>
          </rPr>
          <t xml:space="preserve">
Has budget year of 2023 and award year of 2022</t>
        </r>
      </text>
    </comment>
  </commentList>
</comments>
</file>

<file path=xl/comments2.xml><?xml version="1.0" encoding="utf-8"?>
<comments xmlns="http://schemas.openxmlformats.org/spreadsheetml/2006/main">
  <authors>
    <author>Local Admin</author>
  </authors>
  <commentList>
    <comment ref="B8" authorId="0" shapeId="0">
      <text>
        <r>
          <rPr>
            <b/>
            <sz val="9"/>
            <color indexed="81"/>
            <rFont val="Tahoma"/>
            <charset val="1"/>
          </rPr>
          <t>Local Admin:</t>
        </r>
        <r>
          <rPr>
            <sz val="9"/>
            <color indexed="81"/>
            <rFont val="Tahoma"/>
            <charset val="1"/>
          </rPr>
          <t xml:space="preserve">
Has 2023 budget and 2023 award year, no budget for the last 5 years</t>
        </r>
      </text>
    </comment>
  </commentList>
</comments>
</file>

<file path=xl/sharedStrings.xml><?xml version="1.0" encoding="utf-8"?>
<sst xmlns="http://schemas.openxmlformats.org/spreadsheetml/2006/main" count="7059" uniqueCount="364">
  <si>
    <t>Academy for Positive Learning</t>
  </si>
  <si>
    <t>Program Title</t>
  </si>
  <si>
    <t>CFDA #</t>
  </si>
  <si>
    <t>Award #</t>
  </si>
  <si>
    <t>Awarding Federal Agency</t>
  </si>
  <si>
    <t>Project Period</t>
  </si>
  <si>
    <t>Amount</t>
  </si>
  <si>
    <t>U.S. Dept. of Education</t>
  </si>
  <si>
    <t>Title 1 Part A Education of Disadvantaged Children &amp; Youth</t>
  </si>
  <si>
    <t>Believers Academy</t>
  </si>
  <si>
    <t>Everglades Preparatory Academy</t>
  </si>
  <si>
    <t>Montessori Academy of Early Enrichment</t>
  </si>
  <si>
    <t>Potentials Charter School</t>
  </si>
  <si>
    <t>G-Star School of the Arts for Motion Pictures and Television</t>
  </si>
  <si>
    <t>Palm Beach School for Autism</t>
  </si>
  <si>
    <t>Imagine Schools - Chancellor Campus</t>
  </si>
  <si>
    <t>Fund</t>
  </si>
  <si>
    <t>Ben Gamla</t>
  </si>
  <si>
    <t>Gardens School of Technology Arts</t>
  </si>
  <si>
    <t>Quantum High School</t>
  </si>
  <si>
    <t>Worthington High School</t>
  </si>
  <si>
    <t>Renaissance Charter School at West Palm Beach</t>
  </si>
  <si>
    <t>Carl D. Perkins - Career &amp; Technical Education, Secondary Sec. 131</t>
  </si>
  <si>
    <t>Total</t>
  </si>
  <si>
    <t>Renaissance Charter School at Summit</t>
  </si>
  <si>
    <t>Revised</t>
  </si>
  <si>
    <t>Incr&lt;Decr&gt;</t>
  </si>
  <si>
    <t>Original</t>
  </si>
  <si>
    <t>Award</t>
  </si>
  <si>
    <t>Cash</t>
  </si>
  <si>
    <t>Payments</t>
  </si>
  <si>
    <t>On-Behalf</t>
  </si>
  <si>
    <t>*</t>
  </si>
  <si>
    <t>**</t>
  </si>
  <si>
    <t>Paid To</t>
  </si>
  <si>
    <t>On-Behalf Amount</t>
  </si>
  <si>
    <t>Date Paid</t>
  </si>
  <si>
    <t>Description</t>
  </si>
  <si>
    <t>TOTAL</t>
  </si>
  <si>
    <r>
      <rPr>
        <b/>
        <sz val="11"/>
        <color rgb="FFFF0000"/>
        <rFont val="Times New Roman"/>
        <family val="1"/>
      </rPr>
      <t>*</t>
    </r>
    <r>
      <rPr>
        <b/>
        <sz val="11"/>
        <color theme="1"/>
        <rFont val="Times New Roman"/>
        <family val="1"/>
      </rPr>
      <t xml:space="preserve">  On-Behalf Payment Detail:</t>
    </r>
  </si>
  <si>
    <t>Inlet Grove Community High School</t>
  </si>
  <si>
    <t>Seagull Academy for Independent Living (SAIL)</t>
  </si>
  <si>
    <t>South Tech Charter Academy</t>
  </si>
  <si>
    <t>Western Academy Charter School</t>
  </si>
  <si>
    <t>Department # 0664</t>
  </si>
  <si>
    <t>Department # 3400</t>
  </si>
  <si>
    <t>Department # 3941</t>
  </si>
  <si>
    <t>Department # 2521</t>
  </si>
  <si>
    <t>Department # 3398</t>
  </si>
  <si>
    <t>Department # 4020</t>
  </si>
  <si>
    <t>Department # 3396</t>
  </si>
  <si>
    <t>Department # 3961</t>
  </si>
  <si>
    <t>Department # 3382</t>
  </si>
  <si>
    <t>Department # 3345</t>
  </si>
  <si>
    <t>Department # 3381</t>
  </si>
  <si>
    <t>Department # 1461</t>
  </si>
  <si>
    <t>Department # 3395</t>
  </si>
  <si>
    <t>Department # 3971</t>
  </si>
  <si>
    <t>Department # 3394</t>
  </si>
  <si>
    <t>Department # 2801</t>
  </si>
  <si>
    <t>Department # 2941</t>
  </si>
  <si>
    <t>Department # 2531</t>
  </si>
  <si>
    <t>Department # 3401</t>
  </si>
  <si>
    <t>Department # 4002</t>
  </si>
  <si>
    <t>Department # 3431</t>
  </si>
  <si>
    <t>Department # 3083</t>
  </si>
  <si>
    <t>Department # 2791</t>
  </si>
  <si>
    <t>Department # 3391</t>
  </si>
  <si>
    <t>Department # 1571</t>
  </si>
  <si>
    <t>Department # 3441</t>
  </si>
  <si>
    <t>Department # 2911</t>
  </si>
  <si>
    <t>Department # 3421</t>
  </si>
  <si>
    <t>Somerset Academy Canyons High School</t>
  </si>
  <si>
    <t>Department # 4013</t>
  </si>
  <si>
    <t>Somerset Academy Boca East</t>
  </si>
  <si>
    <t>Department # 3413</t>
  </si>
  <si>
    <t>Somerset Academy Boca Middle School</t>
  </si>
  <si>
    <t>Department # 4041</t>
  </si>
  <si>
    <t>Somerset Academy Canyons Middle School</t>
  </si>
  <si>
    <t>Department # 4012</t>
  </si>
  <si>
    <t>Department # 4001</t>
  </si>
  <si>
    <t>Expenditure under the applicable Federal Award</t>
  </si>
  <si>
    <r>
      <t>**</t>
    </r>
    <r>
      <rPr>
        <sz val="10.5"/>
        <rFont val="Times New Roman"/>
        <family val="1"/>
      </rPr>
      <t xml:space="preserve"> Required to be recorded as Revenue and </t>
    </r>
  </si>
  <si>
    <t>Renaissance Charter School at Wellington</t>
  </si>
  <si>
    <t>Department # 4051</t>
  </si>
  <si>
    <t>Renaissance Charter School at Central Palm</t>
  </si>
  <si>
    <t>Renaissance Charter School at Cypress</t>
  </si>
  <si>
    <t>Department # 4050</t>
  </si>
  <si>
    <t>Department # 3924</t>
  </si>
  <si>
    <t>Department # 4061</t>
  </si>
  <si>
    <t>Glades Academy Inc.</t>
  </si>
  <si>
    <t xml:space="preserve"> </t>
  </si>
  <si>
    <t>University Prep Academy</t>
  </si>
  <si>
    <t>Department # 4080</t>
  </si>
  <si>
    <t>Department # 4081</t>
  </si>
  <si>
    <t>84.010 Title I, Part A, Basic</t>
  </si>
  <si>
    <t>FAIN#</t>
  </si>
  <si>
    <t>S010A150009</t>
  </si>
  <si>
    <t>Palm Beach County School District Contacts:</t>
  </si>
  <si>
    <t>Title I</t>
  </si>
  <si>
    <t>IDEA</t>
  </si>
  <si>
    <t>Name</t>
  </si>
  <si>
    <t>Phone#</t>
  </si>
  <si>
    <t>Linda Guzman</t>
  </si>
  <si>
    <t>Carl D. Perkins</t>
  </si>
  <si>
    <t>561-434-8967</t>
  </si>
  <si>
    <t>561-434-8674</t>
  </si>
  <si>
    <t>Federal Award Date</t>
  </si>
  <si>
    <t>84.027 IDEA Part B -K-12 Entitlement</t>
  </si>
  <si>
    <t>H027A150024</t>
  </si>
  <si>
    <t>V048A150009</t>
  </si>
  <si>
    <t>TERMS AND SPECIAL CONDITIONS</t>
  </si>
  <si>
    <r>
      <t xml:space="preserve">This project and any amendments are subject to the procedures outlined in the </t>
    </r>
    <r>
      <rPr>
        <u/>
        <sz val="11"/>
        <color theme="1"/>
        <rFont val="Times New Roman"/>
        <family val="1"/>
      </rPr>
      <t>Project Application and Amendment Procedures for Federal and State Programs</t>
    </r>
    <r>
      <rPr>
        <sz val="11"/>
        <color theme="1"/>
        <rFont val="Times New Roman"/>
        <family val="1"/>
      </rPr>
      <t xml:space="preserve"> (Green Book) and the General Assurances for Participation in Federal and State Programs.</t>
    </r>
  </si>
  <si>
    <t>CFDA#/Name</t>
  </si>
  <si>
    <t>IDEA, Part B -K-12, Entitlement</t>
  </si>
  <si>
    <t>As a sub-recipient of Federal funds there is a requirement that you permit the Palm Beach County School District and auditors to have access to your records and financial statements as necessary for the Palm Beach County School District to meet the requirements of section, 200.300 Statutory and national policy requirements through 300.309 Period of performance, and Subpart F-Audit Requirements of this Part.</t>
  </si>
  <si>
    <t>IDEA, Part B, Pre-K Entitlement</t>
  </si>
  <si>
    <t>84.173 IDEA Part B- Preschool Disc</t>
  </si>
  <si>
    <t>84.048 Carl D Perkins Career &amp; Technical Education</t>
  </si>
  <si>
    <t>Last Date to Incur Expenditures</t>
  </si>
  <si>
    <t>Last Date to Submit Reimbursement Request/Close out Grants</t>
  </si>
  <si>
    <t>Restricted Indirect Cost Rate+</t>
  </si>
  <si>
    <t>Unrestricted Indirect Cost Rate+</t>
  </si>
  <si>
    <t>07/01/2016 - 06/30/2017</t>
  </si>
  <si>
    <t>500-1617A-7CS01</t>
  </si>
  <si>
    <t>Department # 4100</t>
  </si>
  <si>
    <t>Department # 4090</t>
  </si>
  <si>
    <t>Connections Education Center PB</t>
  </si>
  <si>
    <t>Department # 4091</t>
  </si>
  <si>
    <t>Somerset Academy Lakes</t>
  </si>
  <si>
    <t>21st Century Community Learning Centers</t>
  </si>
  <si>
    <t>Federal Grant Allocations/Reimbursements as of :</t>
  </si>
  <si>
    <t>Department # 4102</t>
  </si>
  <si>
    <t>July 1, 2018 - June 30, 2019</t>
  </si>
  <si>
    <t>500-2129B-9CB01</t>
  </si>
  <si>
    <t>500-2639B-9CB01</t>
  </si>
  <si>
    <t>07/01/18 - 06/30/19</t>
  </si>
  <si>
    <t>FY19</t>
  </si>
  <si>
    <t>https://www2.ed.gov/policy/fund/guid/uniform-guidance/index.html</t>
  </si>
  <si>
    <t>Pursuant to OMB Uniform Guidance (2 CFR 200.501), "Each non-federal entity that expends $750,000 or more in any fiscal year of such non-federal entity shall be required to have a "Single or program specific audit".  For further information, please see link below.</t>
  </si>
  <si>
    <t>SLAM Boca Middle/High</t>
  </si>
  <si>
    <t>Department # 4103</t>
  </si>
  <si>
    <t>Reimbursements as of 12/31/18</t>
  </si>
  <si>
    <t>Indirect Cost Plan - 2018-19</t>
  </si>
  <si>
    <t>The Learning Academy @ the Els Center of Excellence</t>
  </si>
  <si>
    <t>The Learning Center @ the Els Center of Excellence</t>
  </si>
  <si>
    <t>V048A180009</t>
  </si>
  <si>
    <t>DUNS #150889900</t>
  </si>
  <si>
    <t>DUNS #179459669</t>
  </si>
  <si>
    <t>DUNS #064706796</t>
  </si>
  <si>
    <t>561-434-7371</t>
  </si>
  <si>
    <t>Michelle Martin</t>
  </si>
  <si>
    <t>Tangela Steele</t>
  </si>
  <si>
    <t>561-649-6868</t>
  </si>
  <si>
    <t>Sports Leadership and Management (SLAM) Middle</t>
  </si>
  <si>
    <t>Department # 4030</t>
  </si>
  <si>
    <t>Olympus International Academy</t>
  </si>
  <si>
    <t>DUNS # 117026631</t>
  </si>
  <si>
    <t>FY20</t>
  </si>
  <si>
    <t>July 1, 2019 - June 30, 2020</t>
  </si>
  <si>
    <t>500-1610A-0CS01</t>
  </si>
  <si>
    <t>21st CCLC</t>
  </si>
  <si>
    <t>Department # 4111</t>
  </si>
  <si>
    <t>Somerset Academy of the Arts</t>
  </si>
  <si>
    <t>Department # 4031</t>
  </si>
  <si>
    <t>South Tech Success</t>
  </si>
  <si>
    <t>Department # 4121</t>
  </si>
  <si>
    <t>Indirect Cost Plan - 2019-20</t>
  </si>
  <si>
    <r>
      <t>*Note - To see Indirect Cost Plan - 2019-20 - The School District of Palm Beach County Website/Student &amp; Parents/School Choice/Charter Schools/</t>
    </r>
    <r>
      <rPr>
        <b/>
        <u/>
        <sz val="11"/>
        <color theme="10"/>
        <rFont val="Calibri"/>
        <family val="2"/>
        <scheme val="minor"/>
      </rPr>
      <t>Charter School Fiscal Oversight</t>
    </r>
  </si>
  <si>
    <t>Franklin Academy - Palm Beach Gardens</t>
  </si>
  <si>
    <t>DUNS # 080139612</t>
  </si>
  <si>
    <t>DUNS # 179459669</t>
  </si>
  <si>
    <t>Reimbursements as of 09/30/2019</t>
  </si>
  <si>
    <t xml:space="preserve">Somerset Academy JFK </t>
  </si>
  <si>
    <t>DUNS #  968049465</t>
  </si>
  <si>
    <t>UniSIG</t>
  </si>
  <si>
    <t>Palm Beach Preparatory Charter Academy</t>
  </si>
  <si>
    <t>Ed Venture Charter School</t>
  </si>
  <si>
    <t xml:space="preserve">84.010A Title I Part A </t>
  </si>
  <si>
    <t>South Tech Academy</t>
  </si>
  <si>
    <t>Title IV Student Support and Academic Enrichment</t>
  </si>
  <si>
    <t>01/01/21 - 07/31/22</t>
  </si>
  <si>
    <t>84.287 21st CCLC  ESSA</t>
  </si>
  <si>
    <t>S425D210052</t>
  </si>
  <si>
    <t>500-1241A-1CR01</t>
  </si>
  <si>
    <t>Jennifer Zapata</t>
  </si>
  <si>
    <t>S010A210009</t>
  </si>
  <si>
    <t>Title I Part A Unified School Improvement Grant (UniSIG)</t>
  </si>
  <si>
    <t>500-2262B-2C002</t>
  </si>
  <si>
    <t>09/01/21 - 08/31/22</t>
  </si>
  <si>
    <t>04/02/21 - 09/30/23</t>
  </si>
  <si>
    <t>08/20/21 - 09/30/23</t>
  </si>
  <si>
    <t>07/01/21 - 09/30/23</t>
  </si>
  <si>
    <t>CRRSA ESSER II - Technology Assistance</t>
  </si>
  <si>
    <t>500-1241B-1CR01</t>
  </si>
  <si>
    <t>500-1241D-1CR01</t>
  </si>
  <si>
    <t>500-1241E-1CR01</t>
  </si>
  <si>
    <t>08/01/21 - 07/31/22</t>
  </si>
  <si>
    <t>S287C210009</t>
  </si>
  <si>
    <t>500-2442B-2CCC4</t>
  </si>
  <si>
    <t>84.425U ARP ESSER</t>
  </si>
  <si>
    <t>S425U210052</t>
  </si>
  <si>
    <t>500-1211A-2C001</t>
  </si>
  <si>
    <t>12/17/21 - 09/30/24</t>
  </si>
  <si>
    <t>ARP ESSER III Formula Grants to LEAs - Learning Loss (20%)</t>
  </si>
  <si>
    <t>500-1211K-2C001</t>
  </si>
  <si>
    <t>CRRSA ESSER II - Civic Literacy Excellence Initiatives - Civics Curricula</t>
  </si>
  <si>
    <t>500-1281E-2C001</t>
  </si>
  <si>
    <t>CRRSA ESSER II - Literacy - Reading Tutoring for K-3 Students</t>
  </si>
  <si>
    <t>500-1241P-2C001</t>
  </si>
  <si>
    <t>CRRSA ESSER II - Lump Sum Balance</t>
  </si>
  <si>
    <t>July 1, 2022 - June 30, 2023</t>
  </si>
  <si>
    <t>07/01/22 - 06/30/23</t>
  </si>
  <si>
    <t>FY23</t>
  </si>
  <si>
    <r>
      <t>*Note - To see Indirect Cost Plan - 2022-23 - The School District of Palm Beach County Website/Student &amp; Parents/School Choice/Charter Schools/</t>
    </r>
    <r>
      <rPr>
        <b/>
        <u/>
        <sz val="11"/>
        <color theme="10"/>
        <rFont val="Calibri"/>
        <family val="2"/>
        <scheme val="minor"/>
      </rPr>
      <t>Charter School Fiscal Oversight</t>
    </r>
  </si>
  <si>
    <t>Indirect Cost Plan - 2022-23</t>
  </si>
  <si>
    <t>H173A220021</t>
  </si>
  <si>
    <t>500-2633B-3CB01</t>
  </si>
  <si>
    <t>S010A220009</t>
  </si>
  <si>
    <t>500-2123B-3CB01</t>
  </si>
  <si>
    <t>H173A220027</t>
  </si>
  <si>
    <t>500-2673B-3CB01</t>
  </si>
  <si>
    <t>`</t>
  </si>
  <si>
    <t>Palm Beach Maritime Academy Elementary</t>
  </si>
  <si>
    <t>Palm Beach Maritime Academy Secondary</t>
  </si>
  <si>
    <t>Department # 4131</t>
  </si>
  <si>
    <t>Somerset Academy Wellington High School</t>
  </si>
  <si>
    <t>ALN/Name</t>
  </si>
  <si>
    <t>500-1211G-2CR01</t>
  </si>
  <si>
    <t>12/13/21 - 09/30/23</t>
  </si>
  <si>
    <t>01/01/22 - 09/30/23</t>
  </si>
  <si>
    <t>ARP High Impact Reading Interventions &amp; Targeted Supports (HIITS)</t>
  </si>
  <si>
    <t>500-1211D-2CR01</t>
  </si>
  <si>
    <t>07/18/22 - 09/30/24</t>
  </si>
  <si>
    <t>Fred Passelli</t>
  </si>
  <si>
    <t>561-434-8636</t>
  </si>
  <si>
    <t>Nicole Smith</t>
  </si>
  <si>
    <t>561-434-8111</t>
  </si>
  <si>
    <t>TAPS</t>
  </si>
  <si>
    <t>23A001</t>
  </si>
  <si>
    <t>23C001</t>
  </si>
  <si>
    <t>22A211</t>
  </si>
  <si>
    <t>22A170</t>
  </si>
  <si>
    <t>ARP ESSER III Formula Grants to LEAs (80%)</t>
  </si>
  <si>
    <t>22A175</t>
  </si>
  <si>
    <t>22A177</t>
  </si>
  <si>
    <t>22A223</t>
  </si>
  <si>
    <t>22A206</t>
  </si>
  <si>
    <t>22B118</t>
  </si>
  <si>
    <t>22A173</t>
  </si>
  <si>
    <t>23C002</t>
  </si>
  <si>
    <t>23B004</t>
  </si>
  <si>
    <t>21A164</t>
  </si>
  <si>
    <t>22A001</t>
  </si>
  <si>
    <t>22A002</t>
  </si>
  <si>
    <t>23B036</t>
  </si>
  <si>
    <t>Reimbursements through 6/30/2022</t>
  </si>
  <si>
    <t>Available Budget as of 7/1/2022</t>
  </si>
  <si>
    <t>Grant - Program Title</t>
  </si>
  <si>
    <t>Title 1 Part A - Education of Disadvantaged Children &amp; Youth</t>
  </si>
  <si>
    <t>Original Allocation Amount</t>
  </si>
  <si>
    <t>Incr &lt;Decr&gt; in Allocation Amount</t>
  </si>
  <si>
    <t>Revised Allocation Amount</t>
  </si>
  <si>
    <t>Cash Payments</t>
  </si>
  <si>
    <t>S424A220010</t>
  </si>
  <si>
    <t>23A120</t>
  </si>
  <si>
    <t>ARP ESSER Targeted Mathematics</t>
  </si>
  <si>
    <t>22A221</t>
  </si>
  <si>
    <t>500-1211R-2CR01</t>
  </si>
  <si>
    <t>ARP ESSER Instructional Mat</t>
  </si>
  <si>
    <t>ARP ESSER-Intensive Aftrschl</t>
  </si>
  <si>
    <t>ARP Supplemental Programming</t>
  </si>
  <si>
    <t>ESSER II-Supplemental Programm</t>
  </si>
  <si>
    <t>22A218</t>
  </si>
  <si>
    <t>500-1211M-2CR01</t>
  </si>
  <si>
    <t>22B119</t>
  </si>
  <si>
    <t>500-1211H-2CR01</t>
  </si>
  <si>
    <t>23A238</t>
  </si>
  <si>
    <t>500-1211T-3CR01</t>
  </si>
  <si>
    <t>23A228</t>
  </si>
  <si>
    <t>500-1281N-3CR01</t>
  </si>
  <si>
    <t>07/01/22-06/30/23</t>
  </si>
  <si>
    <t>84.010 Title I Part A</t>
  </si>
  <si>
    <t>23A025</t>
  </si>
  <si>
    <t>500-2263B-3CS01</t>
  </si>
  <si>
    <t>S367A220009</t>
  </si>
  <si>
    <t>23A011</t>
  </si>
  <si>
    <t>500-2243C-3CT01</t>
  </si>
  <si>
    <t>ARP ESSER III Instructional Materials</t>
  </si>
  <si>
    <t>ARP ESSER III-Intensive Afterschool and Weekend Academies (IAWA)</t>
  </si>
  <si>
    <t>ARP ESSER III - Supplemental Programming</t>
  </si>
  <si>
    <t>ARP ESSER III Targeted Mathematics &amp; STEM</t>
  </si>
  <si>
    <t>H027X210024</t>
  </si>
  <si>
    <t>22CR01</t>
  </si>
  <si>
    <t>500-2632R-2CB01</t>
  </si>
  <si>
    <t>.</t>
  </si>
  <si>
    <t>ARP ESSER III Targeted Mathematics</t>
  </si>
  <si>
    <t>Phone #</t>
  </si>
  <si>
    <t>CRRSA ESSER II - Civic Literacy Excellence Initiatives - Civics Curriculam</t>
  </si>
  <si>
    <t>ARP ESSER II Targeted Mathematics</t>
  </si>
  <si>
    <t>ARP ESSER III</t>
  </si>
  <si>
    <t>Total Payments:</t>
  </si>
  <si>
    <t>Total Payments</t>
  </si>
  <si>
    <t>500-2442B-2CRN9</t>
  </si>
  <si>
    <t>25C001</t>
  </si>
  <si>
    <t>84.425D CRRSA ESSER</t>
  </si>
  <si>
    <t>ARP ESSER III Summer Learning Camps</t>
  </si>
  <si>
    <t>CRRSA ESSER II-Supplemental Programming</t>
  </si>
  <si>
    <t>11/04/22 - 09/30/24</t>
  </si>
  <si>
    <t>11/29/22 - 09/30/23</t>
  </si>
  <si>
    <t>10/26/22 - 09/30/24</t>
  </si>
  <si>
    <t>11/08/22 - 09/30/24</t>
  </si>
  <si>
    <t>11/02/22 - 09/30/24</t>
  </si>
  <si>
    <t>84.425D CRSSA ESSER</t>
  </si>
  <si>
    <t>ESSER III ARP</t>
  </si>
  <si>
    <t>ESSER II CRRSA</t>
  </si>
  <si>
    <t>ESSER III</t>
  </si>
  <si>
    <t>ARP ESSER III - Intensive Afterschool and Weekend Academies (IAWA)</t>
  </si>
  <si>
    <t>CRRSA ESSER II - Supplemental Programming</t>
  </si>
  <si>
    <t>CRSSA ESSER II - Supplemental Programming</t>
  </si>
  <si>
    <t>CRRSA ESSER II Coronavirus Response &amp; Relief Supplemental</t>
  </si>
  <si>
    <t>CRRSA ESSER II - Supplemental Programm</t>
  </si>
  <si>
    <t>10/01/22 - 06/30/23</t>
  </si>
  <si>
    <t>Title II, Part A - Supporting Effective Instruction</t>
  </si>
  <si>
    <t>84.367A Title II</t>
  </si>
  <si>
    <t>Title II, Part A</t>
  </si>
  <si>
    <t>Title I Part A Education of Disadvantaged Children &amp; Youth</t>
  </si>
  <si>
    <t>06/29/22 - 09/30/24</t>
  </si>
  <si>
    <t>ARP IDEA K-12</t>
  </si>
  <si>
    <t xml:space="preserve">84.027X IDEA, Part B ARP </t>
  </si>
  <si>
    <t>84.027X IDEA, Part B ARP</t>
  </si>
  <si>
    <t>Title I, Part A - UniSIG Supplemental Teacher and Administrator Allocation</t>
  </si>
  <si>
    <t>84.287C 21st CCLC  ESSA</t>
  </si>
  <si>
    <t>08/01/22 - 07/31/23</t>
  </si>
  <si>
    <t>84.424 Title IV, Part A SSAE</t>
  </si>
  <si>
    <t>500-2413A-3C001</t>
  </si>
  <si>
    <t>Title I, Part A - Unified School Improvement</t>
  </si>
  <si>
    <t>84.010 School Improvement - Title I, Part A 1003</t>
  </si>
  <si>
    <t>23A002</t>
  </si>
  <si>
    <t>500-2262B-3C001</t>
  </si>
  <si>
    <t>Amount School Forfeited</t>
  </si>
  <si>
    <t>84.027 IDEA Part B -K-12</t>
  </si>
  <si>
    <t>School Opt Out</t>
  </si>
  <si>
    <t xml:space="preserve"> IDEA-Pre-Kindergarten </t>
  </si>
  <si>
    <t>School opt out</t>
  </si>
  <si>
    <t xml:space="preserve"> IDEA Pre-K ARP </t>
  </si>
  <si>
    <t>22CR02</t>
  </si>
  <si>
    <t>84.173X IDEA</t>
  </si>
  <si>
    <t>Federal Grant Allocations/Reimbursements as of: 06/30/2023</t>
  </si>
  <si>
    <t>Available Budget as of 06/30/2023</t>
  </si>
  <si>
    <r>
      <rPr>
        <b/>
        <sz val="11"/>
        <rFont val="Calibri"/>
        <family val="2"/>
        <scheme val="minor"/>
      </rPr>
      <t>On-Behalf Payments</t>
    </r>
    <r>
      <rPr>
        <b/>
        <sz val="11"/>
        <color rgb="FFFF0000"/>
        <rFont val="Calibri"/>
        <family val="2"/>
        <scheme val="minor"/>
      </rPr>
      <t xml:space="preserve">
*</t>
    </r>
  </si>
  <si>
    <r>
      <rPr>
        <b/>
        <sz val="11"/>
        <rFont val="Calibri"/>
        <family val="2"/>
        <scheme val="minor"/>
      </rPr>
      <t>Total Payments</t>
    </r>
    <r>
      <rPr>
        <sz val="11"/>
        <color rgb="FF00B0F0"/>
        <rFont val="Calibri"/>
        <family val="2"/>
        <scheme val="minor"/>
      </rPr>
      <t xml:space="preserve">
**</t>
    </r>
  </si>
  <si>
    <r>
      <t xml:space="preserve">This project and any amendments are subject to the procedures outlined in the </t>
    </r>
    <r>
      <rPr>
        <u/>
        <sz val="11"/>
        <color theme="1"/>
        <rFont val="Calibri"/>
        <family val="2"/>
        <scheme val="minor"/>
      </rPr>
      <t>Project Application and Amendment Procedures for Federal and State Programs</t>
    </r>
    <r>
      <rPr>
        <sz val="11"/>
        <color theme="1"/>
        <rFont val="Calibri"/>
        <family val="2"/>
        <scheme val="minor"/>
      </rPr>
      <t xml:space="preserve"> (Green Book) and the General Assurances for Participation in Federal and State Programs.</t>
    </r>
  </si>
  <si>
    <r>
      <rPr>
        <sz val="11"/>
        <color rgb="FF00B0F0"/>
        <rFont val="Calibri"/>
        <family val="2"/>
        <scheme val="minor"/>
      </rPr>
      <t>**</t>
    </r>
    <r>
      <rPr>
        <sz val="11"/>
        <rFont val="Calibri"/>
        <family val="2"/>
        <scheme val="minor"/>
      </rPr>
      <t xml:space="preserve"> Required to be recorded as Revenue and </t>
    </r>
  </si>
  <si>
    <r>
      <rPr>
        <b/>
        <sz val="11"/>
        <color rgb="FFFF0000"/>
        <rFont val="Calibri"/>
        <family val="2"/>
        <scheme val="minor"/>
      </rPr>
      <t>*</t>
    </r>
    <r>
      <rPr>
        <b/>
        <sz val="11"/>
        <color theme="1"/>
        <rFont val="Calibri"/>
        <family val="2"/>
        <scheme val="minor"/>
      </rPr>
      <t xml:space="preserve">  On-Behalf Payment Detail:</t>
    </r>
  </si>
  <si>
    <r>
      <t>**</t>
    </r>
    <r>
      <rPr>
        <sz val="11"/>
        <rFont val="Calibri"/>
        <family val="2"/>
        <scheme val="minor"/>
      </rPr>
      <t xml:space="preserve"> Required to be recorded as Revenue and </t>
    </r>
  </si>
  <si>
    <t>FY23 Restricted Indirect Cost Rate+</t>
  </si>
  <si>
    <t>FY23 Unrestricted Indirect Cost Rate+</t>
  </si>
  <si>
    <t>Career Academy of the Palm Beaches</t>
  </si>
  <si>
    <t>South Tech Preparatory Academy</t>
  </si>
  <si>
    <t>Franklin Academy - Boynton Beach</t>
  </si>
  <si>
    <t>Florida Futures Academy - North Campus</t>
  </si>
  <si>
    <t>Bridge Prep Academy of Palm Beach</t>
  </si>
  <si>
    <t>SLAM High School Palm Beach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</si>
</sst>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00"/>
    <numFmt numFmtId="165" formatCode="mm/dd/yy;@"/>
    <numFmt numFmtId="166" formatCode="&quot;$&quot;#,##0.00"/>
    <numFmt numFmtId="167" formatCode="0.0%"/>
  </numFmts>
  <fonts count="40" x14ac:knownFonts="1">
    <font>
      <sz val="11"/>
      <color theme="1"/>
      <name val="Calibri"/>
      <family val="2"/>
      <scheme val="minor"/>
    </font>
    <font>
      <sz val="11"/>
      <color theme="1"/>
      <name val="Calibri"/>
      <family val="2"/>
      <scheme val="minor"/>
    </font>
    <font>
      <b/>
      <sz val="12"/>
      <color theme="1"/>
      <name val="Times New Roman"/>
      <family val="1"/>
    </font>
    <font>
      <sz val="11"/>
      <color theme="1"/>
      <name val="Times New Roman"/>
      <family val="1"/>
    </font>
    <font>
      <u/>
      <sz val="11"/>
      <color theme="1"/>
      <name val="Times New Roman"/>
      <family val="1"/>
    </font>
    <font>
      <b/>
      <sz val="11"/>
      <color theme="1"/>
      <name val="Times New Roman"/>
      <family val="1"/>
    </font>
    <font>
      <sz val="11"/>
      <name val="Times New Roman"/>
      <family val="1"/>
    </font>
    <font>
      <b/>
      <sz val="11"/>
      <color rgb="FFFF0000"/>
      <name val="Times New Roman"/>
      <family val="1"/>
    </font>
    <font>
      <sz val="11"/>
      <color rgb="FF00B0F0"/>
      <name val="Times New Roman"/>
      <family val="1"/>
    </font>
    <font>
      <sz val="11"/>
      <color rgb="FFFF0000"/>
      <name val="Times New Roman"/>
      <family val="1"/>
    </font>
    <font>
      <b/>
      <sz val="11"/>
      <color indexed="8"/>
      <name val="Times New Roman"/>
      <family val="1"/>
    </font>
    <font>
      <b/>
      <sz val="10"/>
      <color theme="1"/>
      <name val="Times New Roman"/>
      <family val="1"/>
    </font>
    <font>
      <b/>
      <sz val="10"/>
      <color indexed="8"/>
      <name val="Times New Roman"/>
      <family val="1"/>
    </font>
    <font>
      <sz val="10"/>
      <name val="Arial"/>
      <family val="2"/>
    </font>
    <font>
      <sz val="10"/>
      <name val="Arial"/>
      <family val="2"/>
    </font>
    <font>
      <sz val="10.5"/>
      <name val="Times New Roman"/>
      <family val="1"/>
    </font>
    <font>
      <sz val="10.5"/>
      <color theme="1"/>
      <name val="Times New Roman"/>
      <family val="1"/>
    </font>
    <font>
      <sz val="10.5"/>
      <color rgb="FF00B0F0"/>
      <name val="Times New Roman"/>
      <family val="1"/>
    </font>
    <font>
      <b/>
      <sz val="8"/>
      <color theme="1"/>
      <name val="Times New Roman"/>
      <family val="1"/>
    </font>
    <font>
      <sz val="8"/>
      <color theme="1"/>
      <name val="Times New Roman"/>
      <family val="1"/>
    </font>
    <font>
      <u/>
      <sz val="11"/>
      <color theme="10"/>
      <name val="Calibri"/>
      <family val="2"/>
      <scheme val="minor"/>
    </font>
    <font>
      <b/>
      <sz val="11"/>
      <color indexed="10"/>
      <name val="Times New Roman"/>
      <family val="1"/>
    </font>
    <font>
      <sz val="9"/>
      <color theme="1"/>
      <name val="Times New Roman"/>
      <family val="1"/>
    </font>
    <font>
      <sz val="12"/>
      <color rgb="FF1155CC"/>
      <name val="Arial"/>
      <family val="2"/>
    </font>
    <font>
      <b/>
      <sz val="11"/>
      <color rgb="FF222222"/>
      <name val="Calibri"/>
      <family val="2"/>
      <scheme val="minor"/>
    </font>
    <font>
      <b/>
      <u/>
      <sz val="11"/>
      <color theme="10"/>
      <name val="Calibri"/>
      <family val="2"/>
      <scheme val="minor"/>
    </font>
    <font>
      <sz val="9"/>
      <color indexed="81"/>
      <name val="Tahoma"/>
      <charset val="1"/>
    </font>
    <font>
      <b/>
      <sz val="9"/>
      <color indexed="81"/>
      <name val="Tahoma"/>
      <charset val="1"/>
    </font>
    <font>
      <sz val="11"/>
      <color rgb="FFFF0000"/>
      <name val="Calibri"/>
      <family val="2"/>
      <scheme val="minor"/>
    </font>
    <font>
      <b/>
      <sz val="11"/>
      <color theme="1"/>
      <name val="Calibri"/>
      <family val="2"/>
      <scheme val="minor"/>
    </font>
    <font>
      <sz val="10"/>
      <name val="Arial"/>
    </font>
    <font>
      <b/>
      <sz val="11"/>
      <color rgb="FFFF0000"/>
      <name val="Calibri"/>
      <family val="2"/>
      <scheme val="minor"/>
    </font>
    <font>
      <b/>
      <sz val="11"/>
      <color indexed="10"/>
      <name val="Calibri"/>
      <family val="2"/>
      <scheme val="minor"/>
    </font>
    <font>
      <b/>
      <sz val="11"/>
      <color indexed="8"/>
      <name val="Calibri"/>
      <family val="2"/>
      <scheme val="minor"/>
    </font>
    <font>
      <b/>
      <sz val="11"/>
      <name val="Calibri"/>
      <family val="2"/>
      <scheme val="minor"/>
    </font>
    <font>
      <sz val="11"/>
      <color rgb="FF00B0F0"/>
      <name val="Calibri"/>
      <family val="2"/>
      <scheme val="minor"/>
    </font>
    <font>
      <u/>
      <sz val="11"/>
      <color theme="1"/>
      <name val="Calibri"/>
      <family val="2"/>
      <scheme val="minor"/>
    </font>
    <font>
      <sz val="11"/>
      <name val="Calibri"/>
      <family val="2"/>
      <scheme val="minor"/>
    </font>
    <font>
      <sz val="11"/>
      <color rgb="FF3D3D3D"/>
      <name val="Calibri"/>
      <family val="2"/>
      <scheme val="minor"/>
    </font>
    <font>
      <sz val="11"/>
      <color rgb="FF1155CC"/>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FFF99"/>
        <bgColor indexed="64"/>
      </patternFill>
    </fill>
    <fill>
      <patternFill patternType="solid">
        <fgColor theme="9" tint="0.39997558519241921"/>
        <bgColor indexed="64"/>
      </patternFill>
    </fill>
  </fills>
  <borders count="5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double">
        <color indexed="64"/>
      </bottom>
      <diagonal/>
    </border>
    <border>
      <left style="hair">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s>
  <cellStyleXfs count="22">
    <xf numFmtId="0" fontId="0" fillId="0" borderId="0"/>
    <xf numFmtId="44" fontId="1" fillId="0" borderId="0" applyFont="0" applyFill="0" applyBorder="0" applyAlignment="0" applyProtection="0"/>
    <xf numFmtId="0" fontId="13" fillId="0" borderId="0"/>
    <xf numFmtId="43" fontId="14" fillId="0" borderId="0" applyFont="0" applyFill="0" applyBorder="0" applyAlignment="0" applyProtection="0"/>
    <xf numFmtId="44" fontId="14" fillId="0" borderId="0" applyFont="0" applyFill="0" applyBorder="0" applyAlignment="0" applyProtection="0"/>
    <xf numFmtId="0" fontId="14" fillId="0" borderId="7"/>
    <xf numFmtId="9" fontId="14"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7"/>
    <xf numFmtId="9" fontId="13" fillId="0" borderId="0" applyFont="0" applyFill="0" applyBorder="0" applyAlignment="0" applyProtection="0"/>
    <xf numFmtId="0" fontId="20"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0" fillId="0" borderId="0"/>
    <xf numFmtId="43" fontId="30" fillId="0" borderId="0" applyFont="0" applyFill="0" applyBorder="0" applyAlignment="0" applyProtection="0"/>
    <xf numFmtId="44" fontId="30" fillId="0" borderId="0" applyFont="0" applyFill="0" applyBorder="0" applyAlignment="0" applyProtection="0"/>
    <xf numFmtId="0" fontId="1" fillId="0" borderId="0"/>
    <xf numFmtId="44" fontId="1" fillId="0" borderId="0" applyFont="0" applyFill="0" applyBorder="0" applyAlignment="0" applyProtection="0"/>
    <xf numFmtId="0" fontId="20"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592">
    <xf numFmtId="0" fontId="0" fillId="0" borderId="0" xfId="0"/>
    <xf numFmtId="0" fontId="2" fillId="0" borderId="0" xfId="0" applyFont="1"/>
    <xf numFmtId="0" fontId="3" fillId="0" borderId="0" xfId="0" applyFont="1"/>
    <xf numFmtId="0" fontId="5" fillId="0" borderId="0" xfId="0" applyFont="1" applyAlignment="1">
      <alignment horizontal="right"/>
    </xf>
    <xf numFmtId="0" fontId="5" fillId="0" borderId="0" xfId="0" applyFont="1" applyAlignment="1">
      <alignment horizontal="center"/>
    </xf>
    <xf numFmtId="0" fontId="5" fillId="0" borderId="0" xfId="0" applyFont="1"/>
    <xf numFmtId="0" fontId="5" fillId="0" borderId="0" xfId="0" applyFont="1" applyBorder="1" applyAlignment="1">
      <alignment horizontal="center"/>
    </xf>
    <xf numFmtId="0" fontId="3" fillId="0" borderId="1" xfId="0" applyFont="1" applyBorder="1"/>
    <xf numFmtId="0" fontId="3" fillId="0" borderId="0" xfId="0" applyFont="1" applyFill="1" applyBorder="1"/>
    <xf numFmtId="0" fontId="6" fillId="0" borderId="0" xfId="0" applyFont="1"/>
    <xf numFmtId="49" fontId="3" fillId="0" borderId="0" xfId="0" applyNumberFormat="1" applyFont="1" applyAlignment="1">
      <alignment horizontal="center"/>
    </xf>
    <xf numFmtId="44" fontId="3" fillId="0" borderId="0" xfId="1" applyFont="1" applyFill="1" applyAlignment="1">
      <alignment horizontal="center"/>
    </xf>
    <xf numFmtId="165" fontId="3" fillId="0" borderId="0" xfId="0" applyNumberFormat="1" applyFont="1" applyFill="1" applyAlignment="1">
      <alignment horizontal="center"/>
    </xf>
    <xf numFmtId="0" fontId="5" fillId="0" borderId="1" xfId="0" applyFont="1" applyFill="1" applyBorder="1"/>
    <xf numFmtId="0" fontId="3" fillId="0" borderId="0" xfId="0" applyFont="1" applyFill="1" applyAlignment="1">
      <alignment wrapText="1"/>
    </xf>
    <xf numFmtId="0" fontId="3" fillId="0" borderId="0" xfId="0" applyFont="1" applyAlignment="1">
      <alignment wrapText="1"/>
    </xf>
    <xf numFmtId="0" fontId="3" fillId="0" borderId="0" xfId="0" applyFont="1" applyFill="1" applyAlignment="1"/>
    <xf numFmtId="0" fontId="5" fillId="0" borderId="0" xfId="0" applyFont="1" applyFill="1" applyBorder="1" applyAlignment="1">
      <alignment horizontal="right"/>
    </xf>
    <xf numFmtId="44" fontId="3" fillId="0" borderId="4" xfId="0" applyNumberFormat="1" applyFont="1" applyBorder="1"/>
    <xf numFmtId="44" fontId="3" fillId="0" borderId="1" xfId="1" applyNumberFormat="1" applyFont="1" applyBorder="1"/>
    <xf numFmtId="44" fontId="3" fillId="0" borderId="1" xfId="0" applyNumberFormat="1" applyFont="1" applyBorder="1"/>
    <xf numFmtId="44" fontId="3" fillId="0" borderId="2" xfId="0" applyNumberFormat="1" applyFont="1" applyBorder="1"/>
    <xf numFmtId="0" fontId="3" fillId="0" borderId="3" xfId="0" applyFont="1" applyBorder="1"/>
    <xf numFmtId="0" fontId="3" fillId="0" borderId="2" xfId="0" applyFont="1" applyBorder="1"/>
    <xf numFmtId="0" fontId="3" fillId="0" borderId="0" xfId="0" applyFont="1" applyBorder="1"/>
    <xf numFmtId="0" fontId="5" fillId="0" borderId="0" xfId="0" applyFont="1" applyAlignment="1">
      <alignment horizontal="left"/>
    </xf>
    <xf numFmtId="0" fontId="3" fillId="0" borderId="0" xfId="0" applyFont="1" applyFill="1" applyAlignment="1">
      <alignment horizontal="left"/>
    </xf>
    <xf numFmtId="165" fontId="3" fillId="0" borderId="0" xfId="0" applyNumberFormat="1" applyFont="1" applyFill="1" applyAlignment="1">
      <alignment horizontal="right"/>
    </xf>
    <xf numFmtId="0" fontId="3" fillId="0" borderId="0" xfId="0" applyFont="1" applyAlignment="1"/>
    <xf numFmtId="44" fontId="3" fillId="0" borderId="0" xfId="1" applyFont="1" applyFill="1" applyAlignment="1"/>
    <xf numFmtId="165" fontId="3" fillId="0" borderId="0" xfId="0" applyNumberFormat="1" applyFont="1" applyFill="1" applyAlignment="1"/>
    <xf numFmtId="0" fontId="3" fillId="0" borderId="0" xfId="0" applyFont="1" applyFill="1" applyAlignment="1">
      <alignment horizontal="right"/>
    </xf>
    <xf numFmtId="0" fontId="3" fillId="0" borderId="0" xfId="0" applyFont="1" applyBorder="1" applyAlignment="1">
      <alignment horizontal="center"/>
    </xf>
    <xf numFmtId="44" fontId="6" fillId="0" borderId="0" xfId="0" applyNumberFormat="1" applyFont="1" applyFill="1" applyBorder="1" applyAlignment="1">
      <alignment horizontal="center"/>
    </xf>
    <xf numFmtId="0" fontId="10" fillId="0" borderId="0" xfId="0" applyFont="1"/>
    <xf numFmtId="0" fontId="3" fillId="0" borderId="0" xfId="0" applyFont="1" applyAlignment="1">
      <alignment horizontal="left"/>
    </xf>
    <xf numFmtId="0" fontId="3" fillId="0" borderId="1" xfId="0" applyFont="1" applyBorder="1" applyAlignment="1">
      <alignment horizontal="left"/>
    </xf>
    <xf numFmtId="0" fontId="15" fillId="0" borderId="0" xfId="0" applyFont="1" applyAlignment="1">
      <alignment horizontal="left"/>
    </xf>
    <xf numFmtId="0" fontId="16" fillId="0" borderId="0" xfId="0" applyFont="1"/>
    <xf numFmtId="0" fontId="15" fillId="0" borderId="1" xfId="0" applyFont="1" applyBorder="1" applyAlignment="1">
      <alignment horizontal="left"/>
    </xf>
    <xf numFmtId="0" fontId="15" fillId="0" borderId="2" xfId="0" applyFont="1" applyBorder="1" applyAlignment="1">
      <alignment horizontal="left"/>
    </xf>
    <xf numFmtId="0" fontId="16" fillId="0" borderId="1" xfId="0" applyFont="1" applyBorder="1"/>
    <xf numFmtId="0" fontId="16" fillId="0" borderId="2" xfId="0" applyFont="1" applyBorder="1"/>
    <xf numFmtId="0" fontId="16" fillId="0" borderId="0" xfId="0" applyFont="1" applyBorder="1"/>
    <xf numFmtId="0" fontId="17" fillId="0" borderId="0" xfId="0" applyFont="1" applyBorder="1" applyAlignment="1">
      <alignment horizontal="left"/>
    </xf>
    <xf numFmtId="0" fontId="5" fillId="0" borderId="0" xfId="0" applyFont="1" applyFill="1" applyBorder="1"/>
    <xf numFmtId="44" fontId="3" fillId="0" borderId="0" xfId="0" applyNumberFormat="1" applyFont="1"/>
    <xf numFmtId="44" fontId="3" fillId="0" borderId="0" xfId="0" applyNumberFormat="1" applyFont="1" applyBorder="1"/>
    <xf numFmtId="44" fontId="3" fillId="0" borderId="3" xfId="0" applyNumberFormat="1" applyFont="1" applyBorder="1"/>
    <xf numFmtId="44" fontId="3" fillId="0" borderId="0" xfId="0" applyNumberFormat="1" applyFont="1" applyBorder="1" applyAlignment="1">
      <alignment horizontal="center"/>
    </xf>
    <xf numFmtId="14" fontId="5" fillId="0" borderId="0" xfId="0" applyNumberFormat="1" applyFont="1" applyAlignment="1">
      <alignment horizontal="center"/>
    </xf>
    <xf numFmtId="0" fontId="6" fillId="0" borderId="0" xfId="0" applyNumberFormat="1" applyFont="1" applyFill="1" applyAlignment="1">
      <alignment horizontal="left"/>
    </xf>
    <xf numFmtId="44" fontId="3" fillId="0" borderId="0" xfId="1" applyNumberFormat="1" applyFont="1" applyBorder="1"/>
    <xf numFmtId="44" fontId="5" fillId="0" borderId="0" xfId="0" applyNumberFormat="1" applyFont="1" applyBorder="1" applyAlignment="1">
      <alignment horizontal="center"/>
    </xf>
    <xf numFmtId="0" fontId="5" fillId="2" borderId="10" xfId="0" applyFont="1" applyFill="1" applyBorder="1" applyAlignment="1">
      <alignment horizontal="center" wrapText="1"/>
    </xf>
    <xf numFmtId="0" fontId="5" fillId="2" borderId="9" xfId="0" applyFont="1" applyFill="1" applyBorder="1" applyAlignment="1">
      <alignment horizontal="center" wrapText="1"/>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7" fillId="0" borderId="0" xfId="0" applyFont="1"/>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164" fontId="3" fillId="0" borderId="0" xfId="0" applyNumberFormat="1"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0" xfId="0" applyFont="1" applyAlignment="1">
      <alignment horizontal="center" wrapText="1"/>
    </xf>
    <xf numFmtId="0" fontId="9" fillId="3" borderId="13" xfId="0" applyFont="1" applyFill="1" applyBorder="1" applyAlignment="1">
      <alignment horizontal="center"/>
    </xf>
    <xf numFmtId="0" fontId="8" fillId="3" borderId="13" xfId="0" applyFont="1" applyFill="1" applyBorder="1" applyAlignment="1">
      <alignment horizontal="center"/>
    </xf>
    <xf numFmtId="0" fontId="3" fillId="0" borderId="0" xfId="0" applyFont="1" applyBorder="1" applyAlignment="1">
      <alignment horizontal="left" wrapText="1"/>
    </xf>
    <xf numFmtId="164" fontId="5" fillId="0" borderId="0" xfId="0" applyNumberFormat="1" applyFont="1" applyAlignment="1">
      <alignment horizontal="center"/>
    </xf>
    <xf numFmtId="44" fontId="5" fillId="0" borderId="0" xfId="0" applyNumberFormat="1" applyFont="1" applyBorder="1"/>
    <xf numFmtId="0" fontId="18" fillId="2" borderId="10" xfId="0" applyFont="1" applyFill="1" applyBorder="1" applyAlignment="1">
      <alignment horizontal="center" wrapText="1"/>
    </xf>
    <xf numFmtId="0" fontId="3" fillId="0" borderId="0" xfId="0" applyFont="1" applyAlignment="1">
      <alignment horizontal="left" vertical="top" wrapText="1"/>
    </xf>
    <xf numFmtId="0" fontId="3" fillId="0" borderId="8" xfId="0" applyFont="1" applyBorder="1"/>
    <xf numFmtId="164" fontId="3" fillId="0" borderId="0" xfId="0" applyNumberFormat="1" applyFont="1" applyAlignment="1">
      <alignment horizontal="center" wrapText="1"/>
    </xf>
    <xf numFmtId="0" fontId="3" fillId="0" borderId="0" xfId="0" applyFont="1" applyAlignment="1">
      <alignment horizontal="left" vertical="top" wrapText="1"/>
    </xf>
    <xf numFmtId="0" fontId="3" fillId="0" borderId="0" xfId="0" applyFont="1" applyAlignment="1">
      <alignment wrapText="1"/>
    </xf>
    <xf numFmtId="0" fontId="3" fillId="0" borderId="0" xfId="0" applyFont="1" applyAlignment="1">
      <alignment vertical="top" wrapText="1"/>
    </xf>
    <xf numFmtId="165" fontId="3" fillId="0" borderId="0" xfId="0" applyNumberFormat="1" applyFont="1"/>
    <xf numFmtId="0" fontId="3" fillId="0" borderId="0" xfId="0" applyFont="1" applyAlignment="1">
      <alignment horizontal="left" vertical="top" wrapText="1"/>
    </xf>
    <xf numFmtId="0" fontId="3" fillId="0" borderId="0" xfId="0" applyFont="1" applyAlignment="1">
      <alignment wrapText="1"/>
    </xf>
    <xf numFmtId="0" fontId="3" fillId="0" borderId="0" xfId="0" applyFont="1" applyAlignment="1">
      <alignment vertical="top" wrapText="1"/>
    </xf>
    <xf numFmtId="0" fontId="19" fillId="0" borderId="0" xfId="0" applyFont="1"/>
    <xf numFmtId="10" fontId="19" fillId="0" borderId="0" xfId="0" applyNumberFormat="1" applyFont="1"/>
    <xf numFmtId="0" fontId="5" fillId="0" borderId="1" xfId="0" applyFont="1" applyBorder="1" applyAlignment="1">
      <alignment horizontal="center"/>
    </xf>
    <xf numFmtId="4" fontId="5" fillId="0" borderId="1" xfId="0" applyNumberFormat="1" applyFont="1" applyBorder="1" applyAlignment="1">
      <alignment horizontal="center" wrapText="1"/>
    </xf>
    <xf numFmtId="43" fontId="3" fillId="0" borderId="0" xfId="12" applyFont="1"/>
    <xf numFmtId="164" fontId="3" fillId="0" borderId="8" xfId="0" applyNumberFormat="1" applyFont="1" applyBorder="1" applyAlignment="1">
      <alignment horizontal="center"/>
    </xf>
    <xf numFmtId="43" fontId="3" fillId="0" borderId="8" xfId="12" applyFont="1" applyFill="1" applyBorder="1" applyAlignment="1">
      <alignment wrapText="1"/>
    </xf>
    <xf numFmtId="43" fontId="3" fillId="0" borderId="0" xfId="12" applyFont="1" applyFill="1" applyAlignment="1">
      <alignment horizontal="right"/>
    </xf>
    <xf numFmtId="43" fontId="5" fillId="0" borderId="0" xfId="12" applyFont="1" applyFill="1" applyBorder="1" applyAlignment="1">
      <alignment horizontal="right"/>
    </xf>
    <xf numFmtId="14" fontId="3" fillId="0" borderId="8" xfId="1" applyNumberFormat="1" applyFont="1" applyFill="1" applyBorder="1" applyAlignment="1">
      <alignment horizontal="center"/>
    </xf>
    <xf numFmtId="44" fontId="3" fillId="0" borderId="0" xfId="1" applyFont="1" applyFill="1" applyBorder="1" applyAlignment="1"/>
    <xf numFmtId="165" fontId="3" fillId="0" borderId="0" xfId="0" applyNumberFormat="1" applyFont="1" applyFill="1" applyBorder="1" applyAlignment="1"/>
    <xf numFmtId="0" fontId="3" fillId="0" borderId="0" xfId="0" applyFont="1" applyFill="1" applyBorder="1" applyAlignment="1">
      <alignment vertical="top" wrapText="1"/>
    </xf>
    <xf numFmtId="0" fontId="5" fillId="0" borderId="0" xfId="0" applyFont="1" applyBorder="1" applyAlignment="1">
      <alignment horizontal="center"/>
    </xf>
    <xf numFmtId="14" fontId="3" fillId="0" borderId="0" xfId="0" applyNumberFormat="1" applyFont="1" applyAlignment="1">
      <alignment horizontal="center"/>
    </xf>
    <xf numFmtId="164" fontId="3" fillId="0" borderId="0" xfId="0" applyNumberFormat="1" applyFont="1" applyBorder="1" applyAlignment="1">
      <alignment horizontal="center"/>
    </xf>
    <xf numFmtId="49" fontId="3" fillId="0" borderId="0" xfId="0" applyNumberFormat="1" applyFont="1" applyBorder="1" applyAlignment="1">
      <alignment horizontal="right"/>
    </xf>
    <xf numFmtId="164" fontId="3" fillId="0" borderId="8" xfId="0" applyNumberFormat="1" applyFont="1" applyBorder="1" applyAlignment="1">
      <alignment horizontal="left"/>
    </xf>
    <xf numFmtId="49" fontId="3" fillId="0" borderId="0" xfId="0" applyNumberFormat="1" applyFont="1" applyAlignment="1">
      <alignment horizontal="left"/>
    </xf>
    <xf numFmtId="14" fontId="3" fillId="0" borderId="0" xfId="1" applyNumberFormat="1" applyFont="1" applyFill="1" applyAlignment="1">
      <alignment horizontal="center"/>
    </xf>
    <xf numFmtId="43" fontId="5" fillId="0" borderId="0" xfId="12" applyFont="1"/>
    <xf numFmtId="0" fontId="5" fillId="0" borderId="1" xfId="0" applyFont="1" applyBorder="1" applyAlignment="1">
      <alignment horizontal="center"/>
    </xf>
    <xf numFmtId="44" fontId="3" fillId="0" borderId="1" xfId="0" applyNumberFormat="1" applyFont="1" applyBorder="1" applyAlignment="1">
      <alignment horizontal="center"/>
    </xf>
    <xf numFmtId="44" fontId="6" fillId="0" borderId="1" xfId="0" applyNumberFormat="1" applyFont="1" applyFill="1" applyBorder="1" applyAlignment="1">
      <alignment horizontal="center"/>
    </xf>
    <xf numFmtId="0" fontId="15" fillId="0" borderId="3" xfId="0" applyFont="1" applyBorder="1" applyAlignment="1">
      <alignment horizontal="left"/>
    </xf>
    <xf numFmtId="0" fontId="17" fillId="0" borderId="8" xfId="0" applyFont="1" applyBorder="1" applyAlignment="1">
      <alignment horizontal="left"/>
    </xf>
    <xf numFmtId="0" fontId="16" fillId="0" borderId="3" xfId="0" applyFont="1" applyBorder="1"/>
    <xf numFmtId="44" fontId="15" fillId="0" borderId="8" xfId="0" applyNumberFormat="1" applyFont="1" applyBorder="1" applyAlignment="1">
      <alignment horizontal="left"/>
    </xf>
    <xf numFmtId="44" fontId="15" fillId="0" borderId="4" xfId="0" applyNumberFormat="1" applyFont="1" applyBorder="1" applyAlignment="1">
      <alignment horizontal="left"/>
    </xf>
    <xf numFmtId="14" fontId="21" fillId="0" borderId="0" xfId="0" applyNumberFormat="1" applyFont="1" applyAlignment="1">
      <alignment horizontal="center"/>
    </xf>
    <xf numFmtId="0" fontId="10" fillId="0" borderId="0" xfId="0" applyFont="1" applyAlignment="1">
      <alignment horizontal="center"/>
    </xf>
    <xf numFmtId="10" fontId="22" fillId="0" borderId="0" xfId="0" applyNumberFormat="1" applyFont="1"/>
    <xf numFmtId="165" fontId="22" fillId="0" borderId="0" xfId="0" applyNumberFormat="1" applyFont="1"/>
    <xf numFmtId="0" fontId="22" fillId="0" borderId="0" xfId="0" applyFont="1" applyAlignment="1">
      <alignment horizontal="center"/>
    </xf>
    <xf numFmtId="0" fontId="20" fillId="0" borderId="0" xfId="11"/>
    <xf numFmtId="0" fontId="3" fillId="0" borderId="0" xfId="0" applyFont="1" applyAlignment="1">
      <alignment horizontal="left" vertical="top" wrapText="1"/>
    </xf>
    <xf numFmtId="0" fontId="3" fillId="0" borderId="0" xfId="0" applyFont="1" applyAlignment="1">
      <alignment horizontal="left" vertical="top" wrapText="1"/>
    </xf>
    <xf numFmtId="0" fontId="23" fillId="0" borderId="0" xfId="0" applyFont="1"/>
    <xf numFmtId="0" fontId="20" fillId="0" borderId="1" xfId="11" applyBorder="1"/>
    <xf numFmtId="49" fontId="24" fillId="0" borderId="0" xfId="0" applyNumberFormat="1" applyFont="1"/>
    <xf numFmtId="0" fontId="3" fillId="0" borderId="0" xfId="0" applyFont="1" applyAlignment="1">
      <alignment horizontal="center" wrapText="1"/>
    </xf>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0" fontId="20" fillId="0" borderId="0" xfId="11" applyAlignment="1">
      <alignment horizontal="left"/>
    </xf>
    <xf numFmtId="0" fontId="20" fillId="0" borderId="0" xfId="11" applyFont="1" applyAlignment="1">
      <alignment horizontal="left"/>
    </xf>
    <xf numFmtId="0" fontId="20" fillId="0" borderId="0" xfId="0" applyFont="1" applyBorder="1"/>
    <xf numFmtId="43" fontId="0" fillId="0" borderId="0" xfId="12" applyFont="1"/>
    <xf numFmtId="0" fontId="29" fillId="0" borderId="0" xfId="0" applyFont="1" applyAlignment="1">
      <alignment horizontal="center"/>
    </xf>
    <xf numFmtId="0" fontId="29" fillId="0" borderId="0" xfId="0" applyFont="1"/>
    <xf numFmtId="43" fontId="0" fillId="0" borderId="0" xfId="12" applyFont="1" applyFill="1"/>
    <xf numFmtId="0" fontId="29" fillId="0" borderId="0" xfId="0" quotePrefix="1" applyFont="1" applyAlignment="1">
      <alignment horizontal="left"/>
    </xf>
    <xf numFmtId="0" fontId="0" fillId="0" borderId="0" xfId="0" applyFont="1"/>
    <xf numFmtId="0" fontId="0" fillId="0" borderId="0" xfId="0" applyFont="1" applyAlignment="1">
      <alignment horizontal="left"/>
    </xf>
    <xf numFmtId="0" fontId="0" fillId="0" borderId="0" xfId="0" applyFont="1" applyAlignment="1">
      <alignment horizontal="center"/>
    </xf>
    <xf numFmtId="0" fontId="31" fillId="0" borderId="0" xfId="0" applyFont="1"/>
    <xf numFmtId="14" fontId="32" fillId="0" borderId="0" xfId="0" applyNumberFormat="1" applyFont="1" applyAlignment="1">
      <alignment horizontal="left"/>
    </xf>
    <xf numFmtId="14" fontId="29" fillId="0" borderId="0" xfId="0" applyNumberFormat="1" applyFont="1" applyAlignment="1">
      <alignment horizontal="center"/>
    </xf>
    <xf numFmtId="0" fontId="0" fillId="0" borderId="0" xfId="0" applyFont="1" applyBorder="1"/>
    <xf numFmtId="0" fontId="33" fillId="0" borderId="0" xfId="0" applyFont="1"/>
    <xf numFmtId="0" fontId="29" fillId="0" borderId="0" xfId="0" applyFont="1" applyAlignment="1">
      <alignment horizontal="left"/>
    </xf>
    <xf numFmtId="0" fontId="0" fillId="0" borderId="0" xfId="0" applyFont="1" applyFill="1"/>
    <xf numFmtId="0" fontId="29" fillId="0" borderId="0" xfId="0" applyFont="1" applyFill="1" applyBorder="1" applyAlignment="1">
      <alignment horizontal="center"/>
    </xf>
    <xf numFmtId="0" fontId="29" fillId="0" borderId="0" xfId="0" applyFont="1" applyBorder="1" applyAlignment="1">
      <alignment horizontal="center"/>
    </xf>
    <xf numFmtId="0" fontId="0" fillId="0" borderId="0" xfId="0" applyFont="1" applyFill="1" applyBorder="1"/>
    <xf numFmtId="0" fontId="33" fillId="0" borderId="0" xfId="0" applyFont="1" applyAlignment="1">
      <alignment horizontal="center"/>
    </xf>
    <xf numFmtId="0" fontId="29" fillId="0" borderId="14" xfId="0" applyFont="1" applyFill="1" applyBorder="1" applyAlignment="1">
      <alignment horizontal="center"/>
    </xf>
    <xf numFmtId="0" fontId="29" fillId="0" borderId="0" xfId="0" applyFont="1" applyFill="1" applyBorder="1" applyAlignment="1">
      <alignment vertical="top"/>
    </xf>
    <xf numFmtId="0" fontId="29" fillId="0" borderId="0" xfId="0" applyFont="1" applyFill="1" applyBorder="1" applyAlignment="1">
      <alignment vertical="top" wrapText="1"/>
    </xf>
    <xf numFmtId="0" fontId="29" fillId="2" borderId="9"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5" fillId="3" borderId="9" xfId="0" applyFont="1" applyFill="1" applyBorder="1" applyAlignment="1">
      <alignment horizontal="center" vertical="center" wrapText="1"/>
    </xf>
    <xf numFmtId="0" fontId="29" fillId="5" borderId="16" xfId="0" applyFont="1" applyFill="1" applyBorder="1" applyAlignment="1">
      <alignment horizontal="center" vertical="center" wrapText="1"/>
    </xf>
    <xf numFmtId="0" fontId="0" fillId="0" borderId="0" xfId="0" applyFont="1" applyFill="1" applyAlignment="1">
      <alignment horizontal="center"/>
    </xf>
    <xf numFmtId="0" fontId="0" fillId="0" borderId="0" xfId="0" applyNumberFormat="1" applyFont="1" applyFill="1" applyAlignment="1">
      <alignment horizontal="left"/>
    </xf>
    <xf numFmtId="164" fontId="0" fillId="0" borderId="0" xfId="0" applyNumberFormat="1" applyFont="1" applyFill="1" applyAlignment="1">
      <alignment horizontal="center"/>
    </xf>
    <xf numFmtId="10" fontId="0" fillId="0" borderId="0" xfId="0" applyNumberFormat="1" applyFont="1" applyFill="1"/>
    <xf numFmtId="165" fontId="0" fillId="0" borderId="0" xfId="0" applyNumberFormat="1" applyFont="1" applyFill="1" applyAlignment="1">
      <alignment horizontal="center"/>
    </xf>
    <xf numFmtId="44" fontId="0" fillId="0" borderId="0" xfId="0" applyNumberFormat="1" applyFont="1" applyFill="1" applyBorder="1"/>
    <xf numFmtId="44" fontId="0" fillId="0" borderId="0" xfId="0" applyNumberFormat="1" applyFont="1" applyFill="1"/>
    <xf numFmtId="0" fontId="0" fillId="0" borderId="0" xfId="0" applyFont="1" applyFill="1" applyAlignment="1">
      <alignment horizontal="left" wrapText="1"/>
    </xf>
    <xf numFmtId="0" fontId="0" fillId="0" borderId="0" xfId="0" quotePrefix="1" applyFont="1" applyFill="1" applyAlignment="1">
      <alignment horizontal="center"/>
    </xf>
    <xf numFmtId="0" fontId="0" fillId="0" borderId="0" xfId="0" applyFont="1" applyAlignment="1">
      <alignment horizontal="left" wrapText="1"/>
    </xf>
    <xf numFmtId="10" fontId="0" fillId="0" borderId="0" xfId="0" applyNumberFormat="1" applyFont="1"/>
    <xf numFmtId="165" fontId="0" fillId="0" borderId="0" xfId="0" applyNumberFormat="1" applyFont="1" applyAlignment="1">
      <alignment horizontal="center"/>
    </xf>
    <xf numFmtId="44" fontId="0" fillId="0" borderId="0" xfId="0" applyNumberFormat="1" applyFont="1" applyBorder="1"/>
    <xf numFmtId="44" fontId="0" fillId="0" borderId="0" xfId="0" applyNumberFormat="1" applyFont="1"/>
    <xf numFmtId="44" fontId="0" fillId="0" borderId="17" xfId="0" applyNumberFormat="1" applyFont="1" applyBorder="1"/>
    <xf numFmtId="0" fontId="29" fillId="0" borderId="0" xfId="0" applyFont="1" applyFill="1" applyBorder="1" applyAlignment="1">
      <alignment horizontal="right"/>
    </xf>
    <xf numFmtId="0" fontId="0" fillId="0" borderId="0" xfId="0" applyFont="1" applyAlignment="1">
      <alignment wrapText="1"/>
    </xf>
    <xf numFmtId="43" fontId="0" fillId="0" borderId="0" xfId="0" applyNumberFormat="1" applyFont="1"/>
    <xf numFmtId="43" fontId="0" fillId="0" borderId="0" xfId="12" applyFont="1" applyBorder="1"/>
    <xf numFmtId="0" fontId="0" fillId="0" borderId="0" xfId="0" applyFont="1" applyAlignment="1">
      <alignment horizontal="left" vertical="top" wrapText="1"/>
    </xf>
    <xf numFmtId="0" fontId="0" fillId="0" borderId="0" xfId="0" applyFont="1" applyAlignment="1">
      <alignment horizontal="center" vertical="top" wrapText="1"/>
    </xf>
    <xf numFmtId="0" fontId="20" fillId="0" borderId="0" xfId="11" applyFont="1"/>
    <xf numFmtId="164" fontId="29" fillId="0" borderId="0" xfId="0" applyNumberFormat="1" applyFont="1" applyAlignment="1">
      <alignment horizontal="left"/>
    </xf>
    <xf numFmtId="164" fontId="29" fillId="0" borderId="0" xfId="0" applyNumberFormat="1" applyFont="1" applyAlignment="1">
      <alignment horizontal="center"/>
    </xf>
    <xf numFmtId="164" fontId="0" fillId="0" borderId="0" xfId="0" applyNumberFormat="1" applyFont="1" applyAlignment="1">
      <alignment horizontal="left"/>
    </xf>
    <xf numFmtId="164" fontId="0" fillId="0" borderId="0" xfId="0" applyNumberFormat="1" applyFont="1" applyAlignment="1">
      <alignment horizontal="center"/>
    </xf>
    <xf numFmtId="0" fontId="20" fillId="0" borderId="0" xfId="11" applyFont="1" applyAlignment="1">
      <alignment horizontal="left"/>
    </xf>
    <xf numFmtId="0" fontId="0" fillId="0" borderId="8" xfId="0" applyFont="1" applyBorder="1"/>
    <xf numFmtId="0" fontId="0" fillId="0" borderId="8" xfId="0" applyFont="1" applyBorder="1" applyAlignment="1">
      <alignment horizontal="left"/>
    </xf>
    <xf numFmtId="0" fontId="0" fillId="0" borderId="8" xfId="0" applyFont="1" applyBorder="1" applyAlignment="1">
      <alignment horizontal="center"/>
    </xf>
    <xf numFmtId="0" fontId="37" fillId="0" borderId="8" xfId="0" applyFont="1" applyBorder="1" applyAlignment="1">
      <alignment horizontal="left"/>
    </xf>
    <xf numFmtId="0" fontId="29" fillId="0" borderId="1" xfId="0" applyFont="1" applyFill="1" applyBorder="1"/>
    <xf numFmtId="0" fontId="29" fillId="0" borderId="1" xfId="0" applyFont="1" applyBorder="1" applyAlignment="1">
      <alignment horizontal="left"/>
    </xf>
    <xf numFmtId="0" fontId="29" fillId="0" borderId="1" xfId="0" applyFont="1" applyBorder="1" applyAlignment="1">
      <alignment horizontal="center"/>
    </xf>
    <xf numFmtId="0" fontId="0" fillId="0" borderId="1" xfId="0" applyFont="1" applyBorder="1" applyAlignment="1">
      <alignment horizontal="left"/>
    </xf>
    <xf numFmtId="0" fontId="0" fillId="0" borderId="1" xfId="0" applyFont="1" applyBorder="1"/>
    <xf numFmtId="0" fontId="37" fillId="0" borderId="1" xfId="0" applyFont="1" applyBorder="1" applyAlignment="1">
      <alignment horizontal="left"/>
    </xf>
    <xf numFmtId="0" fontId="29" fillId="0" borderId="0" xfId="0" applyFont="1" applyFill="1" applyBorder="1"/>
    <xf numFmtId="0" fontId="29" fillId="0" borderId="0" xfId="0" applyFont="1" applyBorder="1" applyAlignment="1">
      <alignment horizontal="left"/>
    </xf>
    <xf numFmtId="0" fontId="0" fillId="0" borderId="0" xfId="0" applyFont="1" applyBorder="1" applyAlignment="1">
      <alignment horizontal="left"/>
    </xf>
    <xf numFmtId="0" fontId="37" fillId="0" borderId="0" xfId="0" applyFont="1" applyBorder="1" applyAlignment="1">
      <alignment horizontal="left"/>
    </xf>
    <xf numFmtId="165" fontId="0" fillId="0" borderId="0" xfId="0" applyNumberFormat="1" applyFont="1"/>
    <xf numFmtId="14" fontId="32" fillId="0" borderId="0" xfId="0" applyNumberFormat="1" applyFont="1" applyAlignment="1">
      <alignment horizontal="center"/>
    </xf>
    <xf numFmtId="0" fontId="29" fillId="0" borderId="0" xfId="0" applyFont="1" applyBorder="1" applyAlignment="1">
      <alignment horizontal="center"/>
    </xf>
    <xf numFmtId="0" fontId="29"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top" wrapText="1"/>
    </xf>
    <xf numFmtId="0" fontId="20" fillId="0" borderId="0" xfId="11" applyFont="1" applyBorder="1"/>
    <xf numFmtId="0" fontId="0" fillId="0" borderId="0" xfId="0" applyFont="1" applyBorder="1" applyAlignment="1">
      <alignment horizontal="center"/>
    </xf>
    <xf numFmtId="0" fontId="20" fillId="0" borderId="8" xfId="11" applyFont="1" applyBorder="1"/>
    <xf numFmtId="0" fontId="0" fillId="0" borderId="8" xfId="0" applyFont="1" applyFill="1" applyBorder="1"/>
    <xf numFmtId="0" fontId="0" fillId="0" borderId="1" xfId="0" applyFont="1" applyFill="1" applyBorder="1" applyAlignment="1">
      <alignment horizontal="left"/>
    </xf>
    <xf numFmtId="0" fontId="0" fillId="0" borderId="0" xfId="0" applyFont="1" applyFill="1" applyAlignment="1">
      <alignment horizontal="left"/>
    </xf>
    <xf numFmtId="0" fontId="37" fillId="0" borderId="0" xfId="0" applyFont="1"/>
    <xf numFmtId="49" fontId="0" fillId="0" borderId="0" xfId="0" applyNumberFormat="1" applyFont="1" applyAlignment="1">
      <alignment horizontal="center"/>
    </xf>
    <xf numFmtId="0" fontId="0" fillId="0" borderId="0" xfId="0" applyFont="1" applyFill="1" applyAlignment="1">
      <alignment horizontal="right"/>
    </xf>
    <xf numFmtId="44" fontId="0" fillId="0" borderId="0" xfId="1" applyFont="1" applyFill="1" applyAlignment="1">
      <alignment horizontal="center"/>
    </xf>
    <xf numFmtId="0" fontId="0" fillId="0" borderId="0" xfId="0" applyFont="1" applyFill="1" applyAlignment="1"/>
    <xf numFmtId="0" fontId="0" fillId="0" borderId="0" xfId="0" applyFont="1" applyFill="1" applyAlignment="1">
      <alignment wrapText="1"/>
    </xf>
    <xf numFmtId="0" fontId="0" fillId="0" borderId="1" xfId="0" applyFont="1" applyBorder="1" applyAlignment="1">
      <alignment horizontal="center"/>
    </xf>
    <xf numFmtId="166" fontId="0" fillId="0" borderId="0" xfId="0" applyNumberFormat="1" applyFont="1" applyFill="1"/>
    <xf numFmtId="166" fontId="0" fillId="0" borderId="0" xfId="0" applyNumberFormat="1" applyFont="1" applyFill="1" applyBorder="1"/>
    <xf numFmtId="0" fontId="20" fillId="0" borderId="1" xfId="11" quotePrefix="1" applyFont="1" applyBorder="1"/>
    <xf numFmtId="44" fontId="0" fillId="0" borderId="0" xfId="1" applyFont="1"/>
    <xf numFmtId="0" fontId="36" fillId="0" borderId="0" xfId="0" applyFont="1" applyBorder="1"/>
    <xf numFmtId="0" fontId="29" fillId="5" borderId="9" xfId="0" applyFont="1" applyFill="1" applyBorder="1" applyAlignment="1">
      <alignment horizontal="center" vertical="center" wrapText="1"/>
    </xf>
    <xf numFmtId="0" fontId="20" fillId="0" borderId="1" xfId="11" applyFont="1" applyBorder="1"/>
    <xf numFmtId="0" fontId="29" fillId="0" borderId="0" xfId="0" applyFont="1" applyAlignment="1">
      <alignment horizontal="right"/>
    </xf>
    <xf numFmtId="164" fontId="0" fillId="0" borderId="1" xfId="0" applyNumberFormat="1" applyFont="1" applyBorder="1" applyAlignment="1">
      <alignment horizontal="center"/>
    </xf>
    <xf numFmtId="0" fontId="29" fillId="0" borderId="1" xfId="0" applyFont="1" applyBorder="1" applyAlignment="1">
      <alignment horizontal="right"/>
    </xf>
    <xf numFmtId="44" fontId="0" fillId="0" borderId="1" xfId="0" applyNumberFormat="1" applyFont="1" applyBorder="1"/>
    <xf numFmtId="0" fontId="34" fillId="6" borderId="20" xfId="0" applyFont="1" applyFill="1" applyBorder="1" applyAlignment="1">
      <alignment horizontal="center" vertical="center" wrapText="1"/>
    </xf>
    <xf numFmtId="0" fontId="0" fillId="0" borderId="0" xfId="0" applyFont="1" applyAlignment="1">
      <alignment horizontal="left" wrapText="1"/>
    </xf>
    <xf numFmtId="49" fontId="0" fillId="0" borderId="0" xfId="0" applyNumberFormat="1" applyFont="1" applyAlignment="1">
      <alignment horizontal="right"/>
    </xf>
    <xf numFmtId="44" fontId="0" fillId="0" borderId="0" xfId="1" applyFont="1" applyFill="1"/>
    <xf numFmtId="165" fontId="0" fillId="0" borderId="0" xfId="0" applyNumberFormat="1" applyFont="1" applyFill="1" applyAlignment="1">
      <alignment horizontal="right"/>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Alignment="1"/>
    <xf numFmtId="44" fontId="0" fillId="0" borderId="0" xfId="1" applyFont="1" applyFill="1" applyAlignment="1"/>
    <xf numFmtId="0" fontId="0" fillId="0" borderId="0" xfId="0" applyFont="1" applyBorder="1" applyAlignment="1">
      <alignment horizontal="left" wrapText="1"/>
    </xf>
    <xf numFmtId="165" fontId="0" fillId="0" borderId="0" xfId="0" applyNumberFormat="1" applyFont="1" applyFill="1" applyAlignment="1"/>
    <xf numFmtId="44" fontId="29" fillId="0" borderId="0" xfId="0" applyNumberFormat="1" applyFont="1" applyBorder="1" applyAlignment="1">
      <alignment horizontal="center"/>
    </xf>
    <xf numFmtId="44" fontId="29" fillId="0" borderId="0" xfId="0" applyNumberFormat="1" applyFont="1" applyBorder="1"/>
    <xf numFmtId="0" fontId="0" fillId="0" borderId="0" xfId="0" applyFont="1" applyFill="1" applyAlignment="1">
      <alignment vertical="center"/>
    </xf>
    <xf numFmtId="0" fontId="0" fillId="0" borderId="0" xfId="0" applyFont="1" applyBorder="1" applyAlignment="1">
      <alignment wrapText="1"/>
    </xf>
    <xf numFmtId="0" fontId="0" fillId="0" borderId="0" xfId="0" applyFont="1" applyFill="1" applyBorder="1" applyAlignment="1">
      <alignment horizontal="left" wrapText="1"/>
    </xf>
    <xf numFmtId="0" fontId="0" fillId="0" borderId="0" xfId="0" applyFont="1" applyAlignment="1">
      <alignment horizontal="center" vertical="center"/>
    </xf>
    <xf numFmtId="0" fontId="29" fillId="0" borderId="1" xfId="0" applyFont="1" applyBorder="1" applyAlignment="1">
      <alignment horizontal="center" wrapText="1"/>
    </xf>
    <xf numFmtId="0" fontId="29" fillId="0" borderId="0" xfId="0" applyFont="1" applyBorder="1" applyAlignment="1">
      <alignment horizontal="center" wrapText="1"/>
    </xf>
    <xf numFmtId="0" fontId="0" fillId="0" borderId="0" xfId="0" quotePrefix="1" applyFont="1" applyBorder="1" applyAlignment="1">
      <alignment horizontal="center"/>
    </xf>
    <xf numFmtId="43" fontId="0" fillId="0" borderId="0" xfId="12" applyFont="1" applyBorder="1" applyAlignment="1">
      <alignment horizontal="center"/>
    </xf>
    <xf numFmtId="14" fontId="0" fillId="0" borderId="0" xfId="0" applyNumberFormat="1" applyFont="1" applyBorder="1" applyAlignment="1">
      <alignment horizontal="center"/>
    </xf>
    <xf numFmtId="0" fontId="0" fillId="0" borderId="0" xfId="0" applyFont="1" applyFill="1" applyBorder="1" applyAlignment="1">
      <alignment horizontal="center"/>
    </xf>
    <xf numFmtId="166" fontId="0" fillId="0" borderId="0" xfId="0" applyNumberFormat="1" applyFont="1"/>
    <xf numFmtId="166" fontId="0" fillId="0" borderId="0" xfId="0" applyNumberFormat="1" applyFont="1" applyBorder="1"/>
    <xf numFmtId="0" fontId="0" fillId="0" borderId="3" xfId="0" applyFont="1" applyBorder="1"/>
    <xf numFmtId="43" fontId="0" fillId="0" borderId="0" xfId="12" applyFont="1" applyFill="1" applyAlignment="1">
      <alignment horizontal="center"/>
    </xf>
    <xf numFmtId="0" fontId="29" fillId="5" borderId="16" xfId="0" applyFont="1" applyFill="1" applyBorder="1" applyAlignment="1">
      <alignment vertical="center" wrapText="1"/>
    </xf>
    <xf numFmtId="0" fontId="29" fillId="2" borderId="18" xfId="0" applyFont="1" applyFill="1" applyBorder="1" applyAlignment="1">
      <alignment horizontal="center" vertical="center" wrapText="1"/>
    </xf>
    <xf numFmtId="4" fontId="0" fillId="0" borderId="0" xfId="0" applyNumberFormat="1" applyFont="1"/>
    <xf numFmtId="0" fontId="29" fillId="2" borderId="9" xfId="0" applyFont="1" applyFill="1" applyBorder="1" applyAlignment="1">
      <alignment horizontal="center" wrapText="1"/>
    </xf>
    <xf numFmtId="0" fontId="29" fillId="2" borderId="10" xfId="0" applyFont="1" applyFill="1" applyBorder="1" applyAlignment="1">
      <alignment horizontal="center" wrapText="1"/>
    </xf>
    <xf numFmtId="44" fontId="0" fillId="0" borderId="0" xfId="0" applyNumberFormat="1" applyFont="1" applyBorder="1" applyAlignment="1">
      <alignment horizontal="center"/>
    </xf>
    <xf numFmtId="0" fontId="0" fillId="0" borderId="5" xfId="0" applyFont="1" applyBorder="1"/>
    <xf numFmtId="0" fontId="0" fillId="0" borderId="4" xfId="0" applyFont="1" applyBorder="1"/>
    <xf numFmtId="4" fontId="29" fillId="0" borderId="1" xfId="0" applyNumberFormat="1" applyFont="1" applyBorder="1" applyAlignment="1">
      <alignment horizontal="center" wrapText="1"/>
    </xf>
    <xf numFmtId="164" fontId="0" fillId="0" borderId="8" xfId="0" applyNumberFormat="1" applyFont="1" applyBorder="1" applyAlignment="1">
      <alignment horizontal="center"/>
    </xf>
    <xf numFmtId="164" fontId="0" fillId="0" borderId="8" xfId="0" applyNumberFormat="1" applyFont="1" applyBorder="1" applyAlignment="1">
      <alignment horizontal="left"/>
    </xf>
    <xf numFmtId="43" fontId="0" fillId="0" borderId="8" xfId="12" applyFont="1" applyFill="1" applyBorder="1" applyAlignment="1">
      <alignment wrapText="1"/>
    </xf>
    <xf numFmtId="14" fontId="0" fillId="0" borderId="8" xfId="1" applyNumberFormat="1" applyFont="1" applyFill="1" applyBorder="1" applyAlignment="1">
      <alignment horizontal="center"/>
    </xf>
    <xf numFmtId="44" fontId="0" fillId="0" borderId="0" xfId="1" applyFont="1" applyFill="1" applyBorder="1" applyAlignment="1"/>
    <xf numFmtId="165" fontId="0" fillId="0" borderId="0" xfId="0" applyNumberFormat="1" applyFont="1" applyFill="1" applyBorder="1" applyAlignment="1"/>
    <xf numFmtId="0" fontId="0" fillId="0" borderId="0" xfId="0" applyFont="1" applyFill="1" applyBorder="1" applyAlignment="1">
      <alignment vertical="top" wrapText="1"/>
    </xf>
    <xf numFmtId="0" fontId="0" fillId="0" borderId="0" xfId="0" applyFont="1" applyFill="1" applyBorder="1" applyAlignment="1">
      <alignment wrapText="1"/>
    </xf>
    <xf numFmtId="49" fontId="0" fillId="0" borderId="0" xfId="0" applyNumberFormat="1" applyFont="1" applyBorder="1" applyAlignment="1">
      <alignment horizontal="right"/>
    </xf>
    <xf numFmtId="49" fontId="0" fillId="0" borderId="0" xfId="0" applyNumberFormat="1" applyFont="1" applyAlignment="1">
      <alignment horizontal="left"/>
    </xf>
    <xf numFmtId="43" fontId="0" fillId="0" borderId="0" xfId="12" applyFont="1" applyFill="1" applyAlignment="1">
      <alignment horizontal="right"/>
    </xf>
    <xf numFmtId="164" fontId="0" fillId="0" borderId="0" xfId="0" applyNumberFormat="1" applyFont="1" applyBorder="1" applyAlignment="1">
      <alignment horizontal="center"/>
    </xf>
    <xf numFmtId="14" fontId="0" fillId="0" borderId="0" xfId="1" applyNumberFormat="1" applyFont="1" applyFill="1" applyAlignment="1">
      <alignment horizontal="center"/>
    </xf>
    <xf numFmtId="43" fontId="29" fillId="0" borderId="0" xfId="12" applyFont="1" applyFill="1" applyBorder="1" applyAlignment="1">
      <alignment horizontal="right"/>
    </xf>
    <xf numFmtId="14" fontId="0" fillId="0" borderId="0" xfId="0" applyNumberFormat="1" applyFont="1" applyAlignment="1">
      <alignment horizontal="center"/>
    </xf>
    <xf numFmtId="0" fontId="20" fillId="0" borderId="0" xfId="11" quotePrefix="1" applyFont="1"/>
    <xf numFmtId="0" fontId="29" fillId="0" borderId="6" xfId="0" applyFont="1" applyFill="1" applyBorder="1"/>
    <xf numFmtId="44" fontId="0" fillId="0" borderId="0" xfId="1" applyNumberFormat="1" applyFont="1" applyFill="1" applyBorder="1"/>
    <xf numFmtId="0" fontId="0" fillId="0" borderId="0" xfId="0" applyFont="1" applyFill="1" applyBorder="1" applyAlignment="1">
      <alignment horizontal="left"/>
    </xf>
    <xf numFmtId="43" fontId="0" fillId="0" borderId="0" xfId="12" applyFont="1" applyFill="1" applyBorder="1"/>
    <xf numFmtId="43" fontId="0" fillId="0" borderId="0" xfId="12" applyFont="1" applyFill="1" applyBorder="1" applyAlignment="1">
      <alignment horizontal="left" wrapText="1"/>
    </xf>
    <xf numFmtId="164" fontId="0" fillId="0" borderId="0" xfId="0" applyNumberFormat="1" applyFont="1" applyAlignment="1">
      <alignment horizontal="center" wrapText="1"/>
    </xf>
    <xf numFmtId="0" fontId="0" fillId="0" borderId="1" xfId="0" applyFont="1" applyFill="1" applyBorder="1"/>
    <xf numFmtId="0" fontId="0" fillId="0" borderId="0" xfId="0" quotePrefix="1" applyFont="1" applyAlignment="1">
      <alignment horizontal="center"/>
    </xf>
    <xf numFmtId="10" fontId="0" fillId="0" borderId="0" xfId="0" applyNumberFormat="1" applyFont="1" applyAlignment="1"/>
    <xf numFmtId="44" fontId="0" fillId="0" borderId="0" xfId="0" applyNumberFormat="1" applyFont="1" applyFill="1" applyBorder="1" applyAlignment="1">
      <alignment horizontal="center"/>
    </xf>
    <xf numFmtId="0" fontId="0" fillId="0" borderId="0" xfId="0" applyFont="1" applyAlignment="1">
      <alignment wrapText="1"/>
    </xf>
    <xf numFmtId="0" fontId="37" fillId="0" borderId="0" xfId="0" applyFont="1" applyFill="1" applyBorder="1" applyAlignment="1">
      <alignment horizontal="left"/>
    </xf>
    <xf numFmtId="4" fontId="29" fillId="0" borderId="0" xfId="0" applyNumberFormat="1" applyFont="1" applyBorder="1" applyAlignment="1">
      <alignment horizontal="center" wrapText="1"/>
    </xf>
    <xf numFmtId="14" fontId="0" fillId="0" borderId="0" xfId="0" applyNumberFormat="1" applyFont="1" applyFill="1" applyBorder="1" applyAlignment="1">
      <alignment horizontal="center"/>
    </xf>
    <xf numFmtId="0" fontId="0" fillId="0" borderId="0" xfId="0" applyFont="1" applyBorder="1" applyAlignment="1"/>
    <xf numFmtId="44" fontId="29" fillId="0" borderId="0" xfId="1" applyFont="1"/>
    <xf numFmtId="0" fontId="0" fillId="0" borderId="0" xfId="0" applyFont="1" applyAlignment="1">
      <alignment horizontal="center" wrapText="1"/>
    </xf>
    <xf numFmtId="10" fontId="0" fillId="0" borderId="0" xfId="0" applyNumberFormat="1" applyFont="1" applyAlignment="1">
      <alignment horizontal="center"/>
    </xf>
    <xf numFmtId="44" fontId="0" fillId="0" borderId="0" xfId="1" applyNumberFormat="1" applyFont="1" applyBorder="1" applyAlignment="1">
      <alignment horizontal="center"/>
    </xf>
    <xf numFmtId="0" fontId="35" fillId="0" borderId="8" xfId="0" applyFont="1" applyBorder="1" applyAlignment="1">
      <alignment horizontal="left"/>
    </xf>
    <xf numFmtId="0" fontId="37" fillId="0" borderId="3" xfId="0" applyFont="1" applyBorder="1" applyAlignment="1">
      <alignment horizontal="left"/>
    </xf>
    <xf numFmtId="0" fontId="37" fillId="0" borderId="2" xfId="0" applyFont="1" applyBorder="1" applyAlignment="1">
      <alignment horizontal="left"/>
    </xf>
    <xf numFmtId="0" fontId="35" fillId="0" borderId="0" xfId="0" applyFont="1" applyBorder="1" applyAlignment="1">
      <alignment horizontal="left"/>
    </xf>
    <xf numFmtId="0" fontId="37" fillId="0" borderId="0" xfId="0" applyFont="1" applyAlignment="1">
      <alignment horizontal="left"/>
    </xf>
    <xf numFmtId="164" fontId="0" fillId="0" borderId="0" xfId="0" quotePrefix="1" applyNumberFormat="1" applyFont="1" applyAlignment="1">
      <alignment horizontal="center"/>
    </xf>
    <xf numFmtId="0" fontId="35" fillId="0" borderId="0" xfId="0" applyFont="1"/>
    <xf numFmtId="0" fontId="0" fillId="0" borderId="2" xfId="0" applyFont="1" applyBorder="1"/>
    <xf numFmtId="0" fontId="35" fillId="0" borderId="8" xfId="0" applyFont="1" applyBorder="1"/>
    <xf numFmtId="0" fontId="35" fillId="0" borderId="0" xfId="0" applyFont="1" applyFill="1"/>
    <xf numFmtId="0" fontId="35" fillId="0" borderId="0" xfId="0" applyFont="1" applyFill="1" applyBorder="1" applyAlignment="1">
      <alignment horizontal="left"/>
    </xf>
    <xf numFmtId="0" fontId="37" fillId="0" borderId="0" xfId="0" applyFont="1" applyFill="1" applyAlignment="1">
      <alignment horizontal="left"/>
    </xf>
    <xf numFmtId="0" fontId="37" fillId="0" borderId="4" xfId="0" applyFont="1" applyBorder="1" applyAlignment="1">
      <alignment horizontal="left"/>
    </xf>
    <xf numFmtId="44" fontId="28" fillId="0" borderId="0" xfId="0" applyNumberFormat="1" applyFont="1"/>
    <xf numFmtId="44" fontId="37" fillId="0" borderId="8" xfId="0" applyNumberFormat="1" applyFont="1" applyBorder="1" applyAlignment="1">
      <alignment horizontal="left"/>
    </xf>
    <xf numFmtId="44" fontId="37" fillId="0" borderId="4" xfId="0" applyNumberFormat="1" applyFont="1" applyBorder="1" applyAlignment="1">
      <alignment horizontal="left"/>
    </xf>
    <xf numFmtId="0" fontId="35" fillId="0" borderId="1" xfId="0" applyFont="1" applyBorder="1" applyAlignment="1">
      <alignment horizontal="left"/>
    </xf>
    <xf numFmtId="164" fontId="0" fillId="0" borderId="0" xfId="0" applyNumberFormat="1" applyFont="1" applyAlignment="1">
      <alignment horizontal="center" vertical="center"/>
    </xf>
    <xf numFmtId="165" fontId="0" fillId="0" borderId="0" xfId="0" applyNumberFormat="1" applyFont="1" applyAlignment="1">
      <alignment horizontal="center" vertical="center"/>
    </xf>
    <xf numFmtId="0" fontId="0" fillId="0" borderId="0" xfId="0" applyFont="1" applyFill="1" applyAlignment="1">
      <alignment horizontal="center" vertical="center"/>
    </xf>
    <xf numFmtId="165" fontId="0" fillId="0" borderId="0" xfId="0" applyNumberFormat="1" applyFont="1" applyFill="1" applyAlignment="1">
      <alignment horizontal="center" vertical="center"/>
    </xf>
    <xf numFmtId="0" fontId="38" fillId="0" borderId="0" xfId="0" applyFont="1" applyAlignment="1">
      <alignment horizontal="left" wrapText="1"/>
    </xf>
    <xf numFmtId="10" fontId="0" fillId="0" borderId="0" xfId="0" applyNumberFormat="1" applyFont="1" applyFill="1" applyAlignment="1">
      <alignment horizontal="center"/>
    </xf>
    <xf numFmtId="0" fontId="39" fillId="0" borderId="0" xfId="0" applyFont="1"/>
    <xf numFmtId="167" fontId="0" fillId="0" borderId="0" xfId="13" applyNumberFormat="1" applyFont="1" applyAlignment="1">
      <alignment horizontal="center"/>
    </xf>
    <xf numFmtId="0" fontId="0" fillId="0" borderId="3" xfId="0" applyFont="1" applyFill="1" applyBorder="1"/>
    <xf numFmtId="0" fontId="0" fillId="0" borderId="2" xfId="0" applyFont="1" applyFill="1" applyBorder="1"/>
    <xf numFmtId="0" fontId="37" fillId="0" borderId="0" xfId="0" applyFont="1" applyAlignment="1">
      <alignment horizontal="center"/>
    </xf>
    <xf numFmtId="44" fontId="37" fillId="0" borderId="0" xfId="0" applyNumberFormat="1" applyFont="1" applyFill="1" applyAlignment="1">
      <alignment horizontal="left"/>
    </xf>
    <xf numFmtId="0" fontId="20" fillId="0" borderId="0" xfId="11" applyFont="1" applyAlignment="1">
      <alignment horizontal="left" vertical="top" wrapText="1"/>
    </xf>
    <xf numFmtId="44" fontId="0" fillId="0" borderId="0" xfId="0" applyNumberFormat="1" applyFont="1" applyFill="1" applyAlignment="1">
      <alignment wrapText="1"/>
    </xf>
    <xf numFmtId="44" fontId="0" fillId="0" borderId="4" xfId="0" applyNumberFormat="1" applyFont="1" applyFill="1" applyBorder="1"/>
    <xf numFmtId="0" fontId="29" fillId="0" borderId="0" xfId="0" applyFont="1" applyFill="1"/>
    <xf numFmtId="0" fontId="29" fillId="0" borderId="0" xfId="0" applyFont="1" applyFill="1" applyBorder="1" applyAlignment="1">
      <alignment horizontal="center" vertical="center"/>
    </xf>
    <xf numFmtId="0" fontId="29" fillId="2" borderId="10" xfId="0" quotePrefix="1" applyFont="1" applyFill="1" applyBorder="1" applyAlignment="1">
      <alignment horizontal="center" vertical="center" wrapText="1"/>
    </xf>
    <xf numFmtId="44" fontId="0" fillId="0" borderId="23" xfId="1" applyNumberFormat="1" applyFont="1" applyFill="1" applyBorder="1"/>
    <xf numFmtId="44" fontId="0" fillId="0" borderId="32" xfId="0" applyNumberFormat="1" applyFont="1" applyBorder="1"/>
    <xf numFmtId="43" fontId="0" fillId="0" borderId="26" xfId="1" applyNumberFormat="1" applyFont="1" applyFill="1" applyBorder="1"/>
    <xf numFmtId="43" fontId="0" fillId="0" borderId="27" xfId="0" applyNumberFormat="1" applyFont="1" applyFill="1" applyBorder="1"/>
    <xf numFmtId="43" fontId="0" fillId="0" borderId="28" xfId="0" applyNumberFormat="1" applyFont="1" applyFill="1" applyBorder="1"/>
    <xf numFmtId="43" fontId="0" fillId="0" borderId="27" xfId="0" applyNumberFormat="1" applyFont="1" applyBorder="1"/>
    <xf numFmtId="43" fontId="0" fillId="0" borderId="28" xfId="0" applyNumberFormat="1" applyFont="1" applyBorder="1"/>
    <xf numFmtId="43" fontId="0" fillId="0" borderId="29" xfId="1" applyNumberFormat="1" applyFont="1" applyFill="1" applyBorder="1"/>
    <xf numFmtId="43" fontId="0" fillId="0" borderId="30" xfId="0" applyNumberFormat="1" applyFont="1" applyFill="1" applyBorder="1"/>
    <xf numFmtId="43" fontId="0" fillId="0" borderId="31" xfId="0" applyNumberFormat="1" applyFont="1" applyFill="1" applyBorder="1"/>
    <xf numFmtId="43" fontId="0" fillId="0" borderId="0" xfId="0" applyNumberFormat="1" applyFont="1" applyFill="1" applyBorder="1"/>
    <xf numFmtId="43" fontId="0" fillId="0" borderId="0" xfId="0" applyNumberFormat="1" applyFont="1" applyFill="1"/>
    <xf numFmtId="44" fontId="0" fillId="0" borderId="23" xfId="0" applyNumberFormat="1" applyFont="1" applyFill="1" applyBorder="1"/>
    <xf numFmtId="43" fontId="0" fillId="0" borderId="26" xfId="0" applyNumberFormat="1" applyFont="1" applyFill="1" applyBorder="1"/>
    <xf numFmtId="43" fontId="0" fillId="0" borderId="26" xfId="0" applyNumberFormat="1" applyFont="1" applyBorder="1"/>
    <xf numFmtId="43" fontId="0" fillId="0" borderId="29" xfId="0" applyNumberFormat="1" applyFont="1" applyFill="1" applyBorder="1"/>
    <xf numFmtId="44" fontId="0" fillId="0" borderId="35" xfId="0" applyNumberFormat="1" applyFont="1" applyBorder="1"/>
    <xf numFmtId="43" fontId="0" fillId="0" borderId="27" xfId="1" applyNumberFormat="1" applyFont="1" applyFill="1" applyBorder="1"/>
    <xf numFmtId="43" fontId="0" fillId="0" borderId="26" xfId="1" applyNumberFormat="1" applyFont="1" applyBorder="1"/>
    <xf numFmtId="43" fontId="0" fillId="0" borderId="27" xfId="1" applyNumberFormat="1" applyFont="1" applyBorder="1"/>
    <xf numFmtId="43" fontId="0" fillId="0" borderId="30" xfId="1" applyNumberFormat="1" applyFont="1" applyFill="1" applyBorder="1"/>
    <xf numFmtId="43" fontId="0" fillId="0" borderId="24" xfId="0" applyNumberFormat="1" applyFont="1" applyFill="1" applyBorder="1"/>
    <xf numFmtId="43" fontId="0" fillId="0" borderId="25" xfId="0" applyNumberFormat="1" applyFont="1" applyFill="1" applyBorder="1"/>
    <xf numFmtId="43" fontId="0" fillId="0" borderId="33" xfId="0" applyNumberFormat="1" applyFont="1" applyBorder="1"/>
    <xf numFmtId="43" fontId="0" fillId="0" borderId="34" xfId="0" applyNumberFormat="1" applyFont="1" applyBorder="1"/>
    <xf numFmtId="43" fontId="0" fillId="0" borderId="36" xfId="0" applyNumberFormat="1" applyFont="1" applyBorder="1"/>
    <xf numFmtId="0" fontId="29" fillId="3" borderId="15" xfId="0" applyFont="1" applyFill="1" applyBorder="1" applyAlignment="1">
      <alignment horizontal="center" vertical="center" wrapText="1"/>
    </xf>
    <xf numFmtId="0" fontId="31" fillId="3" borderId="19" xfId="0" applyFont="1" applyFill="1" applyBorder="1" applyAlignment="1">
      <alignment horizontal="center" vertical="center" wrapText="1"/>
    </xf>
    <xf numFmtId="0" fontId="35" fillId="3" borderId="19" xfId="0" applyFont="1" applyFill="1" applyBorder="1" applyAlignment="1">
      <alignment horizontal="center" vertical="center" wrapText="1"/>
    </xf>
    <xf numFmtId="0" fontId="29" fillId="7" borderId="15" xfId="0" applyFont="1" applyFill="1" applyBorder="1" applyAlignment="1">
      <alignment horizontal="center" vertical="center" wrapText="1"/>
    </xf>
    <xf numFmtId="0" fontId="29" fillId="7" borderId="19" xfId="0" applyFont="1" applyFill="1" applyBorder="1" applyAlignment="1">
      <alignment horizontal="center" vertical="center" wrapText="1"/>
    </xf>
    <xf numFmtId="0" fontId="29" fillId="7" borderId="16" xfId="0" applyFont="1" applyFill="1" applyBorder="1" applyAlignment="1">
      <alignment horizontal="center" vertical="center" wrapText="1"/>
    </xf>
    <xf numFmtId="44" fontId="0" fillId="0" borderId="23" xfId="1" applyFont="1" applyBorder="1"/>
    <xf numFmtId="44" fontId="0" fillId="0" borderId="23" xfId="0" applyNumberFormat="1" applyFont="1" applyBorder="1"/>
    <xf numFmtId="43" fontId="0" fillId="0" borderId="24" xfId="0" applyNumberFormat="1" applyFont="1" applyBorder="1"/>
    <xf numFmtId="43" fontId="0" fillId="0" borderId="25" xfId="0" applyNumberFormat="1" applyFont="1" applyBorder="1"/>
    <xf numFmtId="43" fontId="37" fillId="0" borderId="27" xfId="0" applyNumberFormat="1" applyFont="1" applyBorder="1"/>
    <xf numFmtId="43" fontId="37" fillId="0" borderId="30" xfId="0" applyNumberFormat="1" applyFont="1" applyBorder="1" applyAlignment="1">
      <alignment horizontal="center"/>
    </xf>
    <xf numFmtId="43" fontId="0" fillId="0" borderId="31" xfId="0" applyNumberFormat="1" applyFont="1" applyBorder="1"/>
    <xf numFmtId="43" fontId="0" fillId="0" borderId="37" xfId="0" applyNumberFormat="1" applyFont="1" applyBorder="1"/>
    <xf numFmtId="43" fontId="0" fillId="0" borderId="30" xfId="0" applyNumberFormat="1" applyFont="1" applyBorder="1"/>
    <xf numFmtId="43" fontId="0" fillId="0" borderId="0" xfId="0" applyNumberFormat="1" applyFont="1" applyBorder="1"/>
    <xf numFmtId="43" fontId="0" fillId="0" borderId="29" xfId="0" applyNumberFormat="1" applyFont="1" applyBorder="1"/>
    <xf numFmtId="43" fontId="0" fillId="0" borderId="29" xfId="1" applyNumberFormat="1" applyFont="1" applyBorder="1" applyAlignment="1">
      <alignment horizontal="center"/>
    </xf>
    <xf numFmtId="4" fontId="0" fillId="0" borderId="0" xfId="0" applyNumberFormat="1" applyFont="1" applyBorder="1"/>
    <xf numFmtId="4" fontId="0" fillId="0" borderId="0" xfId="0" applyNumberFormat="1" applyFont="1" applyBorder="1" applyAlignment="1">
      <alignment horizontal="center"/>
    </xf>
    <xf numFmtId="4" fontId="0" fillId="0" borderId="0" xfId="0" applyNumberFormat="1" applyFont="1" applyFill="1" applyBorder="1"/>
    <xf numFmtId="43" fontId="0" fillId="0" borderId="26" xfId="12" applyFont="1" applyFill="1" applyBorder="1"/>
    <xf numFmtId="43" fontId="0" fillId="0" borderId="27" xfId="12" applyFont="1" applyBorder="1"/>
    <xf numFmtId="43" fontId="0" fillId="0" borderId="28" xfId="12" applyFont="1" applyBorder="1"/>
    <xf numFmtId="44" fontId="0" fillId="0" borderId="35" xfId="12" applyNumberFormat="1" applyFont="1" applyBorder="1"/>
    <xf numFmtId="43" fontId="0" fillId="0" borderId="37" xfId="12" applyFont="1" applyBorder="1"/>
    <xf numFmtId="43" fontId="0" fillId="0" borderId="36" xfId="12" applyFont="1" applyBorder="1"/>
    <xf numFmtId="43" fontId="0" fillId="0" borderId="28" xfId="12" applyFont="1" applyFill="1" applyBorder="1"/>
    <xf numFmtId="43" fontId="0" fillId="0" borderId="27" xfId="12" applyFont="1" applyFill="1" applyBorder="1"/>
    <xf numFmtId="164" fontId="0" fillId="0" borderId="0" xfId="0" applyNumberFormat="1" applyFont="1" applyAlignment="1"/>
    <xf numFmtId="43" fontId="0" fillId="0" borderId="8" xfId="12" applyFont="1" applyBorder="1"/>
    <xf numFmtId="43" fontId="0" fillId="0" borderId="3" xfId="12" applyFont="1" applyBorder="1"/>
    <xf numFmtId="43" fontId="0" fillId="0" borderId="2" xfId="12" applyFont="1" applyBorder="1"/>
    <xf numFmtId="44" fontId="0" fillId="0" borderId="23" xfId="12" applyNumberFormat="1" applyFont="1" applyBorder="1"/>
    <xf numFmtId="43" fontId="0" fillId="0" borderId="24" xfId="12" applyFont="1" applyBorder="1"/>
    <xf numFmtId="43" fontId="0" fillId="0" borderId="25" xfId="12" applyFont="1" applyBorder="1"/>
    <xf numFmtId="43" fontId="0" fillId="0" borderId="26" xfId="12" applyFont="1" applyBorder="1"/>
    <xf numFmtId="43" fontId="0" fillId="0" borderId="29" xfId="12" applyFont="1" applyFill="1" applyBorder="1"/>
    <xf numFmtId="43" fontId="0" fillId="0" borderId="30" xfId="12" applyFont="1" applyBorder="1"/>
    <xf numFmtId="43" fontId="0" fillId="0" borderId="31" xfId="12" applyFont="1" applyBorder="1"/>
    <xf numFmtId="44" fontId="0" fillId="0" borderId="23" xfId="12" applyNumberFormat="1" applyFont="1" applyFill="1" applyBorder="1"/>
    <xf numFmtId="43" fontId="0" fillId="0" borderId="25" xfId="12" applyFont="1" applyFill="1" applyBorder="1"/>
    <xf numFmtId="43" fontId="0" fillId="0" borderId="31" xfId="12" applyFont="1" applyFill="1" applyBorder="1"/>
    <xf numFmtId="44" fontId="0" fillId="0" borderId="32" xfId="12" applyNumberFormat="1" applyFont="1" applyBorder="1"/>
    <xf numFmtId="43" fontId="0" fillId="0" borderId="34" xfId="12" applyFont="1" applyBorder="1"/>
    <xf numFmtId="43" fontId="0" fillId="0" borderId="24" xfId="12" applyFont="1" applyFill="1" applyBorder="1"/>
    <xf numFmtId="43" fontId="0" fillId="0" borderId="30" xfId="12" applyFont="1" applyFill="1" applyBorder="1"/>
    <xf numFmtId="0" fontId="34" fillId="8" borderId="19" xfId="0" applyFont="1" applyFill="1" applyBorder="1" applyAlignment="1">
      <alignment horizontal="center" vertical="center" wrapText="1"/>
    </xf>
    <xf numFmtId="44" fontId="0" fillId="0" borderId="23" xfId="12" applyNumberFormat="1" applyFont="1" applyBorder="1" applyAlignment="1">
      <alignment horizontal="center"/>
    </xf>
    <xf numFmtId="43" fontId="0" fillId="0" borderId="24" xfId="12" applyFont="1" applyBorder="1" applyAlignment="1">
      <alignment horizontal="center"/>
    </xf>
    <xf numFmtId="43" fontId="0" fillId="0" borderId="25" xfId="12" applyFont="1" applyBorder="1" applyAlignment="1">
      <alignment horizontal="center"/>
    </xf>
    <xf numFmtId="43" fontId="0" fillId="0" borderId="26" xfId="12" applyFont="1" applyBorder="1" applyAlignment="1">
      <alignment horizontal="center"/>
    </xf>
    <xf numFmtId="43" fontId="0" fillId="0" borderId="27" xfId="12" applyFont="1" applyBorder="1" applyAlignment="1">
      <alignment horizontal="center"/>
    </xf>
    <xf numFmtId="43" fontId="0" fillId="0" borderId="28" xfId="12" applyFont="1" applyBorder="1" applyAlignment="1">
      <alignment horizontal="center"/>
    </xf>
    <xf numFmtId="43" fontId="0" fillId="0" borderId="33" xfId="12" applyFont="1" applyBorder="1"/>
    <xf numFmtId="43" fontId="37" fillId="0" borderId="0" xfId="12" applyFont="1" applyBorder="1" applyAlignment="1">
      <alignment horizontal="center"/>
    </xf>
    <xf numFmtId="43" fontId="0" fillId="0" borderId="0" xfId="12" applyFont="1" applyAlignment="1">
      <alignment horizontal="center"/>
    </xf>
    <xf numFmtId="43" fontId="37" fillId="0" borderId="24" xfId="12" applyFont="1" applyBorder="1" applyAlignment="1">
      <alignment horizontal="center"/>
    </xf>
    <xf numFmtId="43" fontId="37" fillId="0" borderId="27" xfId="12" applyFont="1" applyBorder="1" applyAlignment="1">
      <alignment horizontal="center"/>
    </xf>
    <xf numFmtId="43" fontId="0" fillId="0" borderId="26" xfId="12" applyFont="1" applyFill="1" applyBorder="1" applyAlignment="1">
      <alignment horizontal="center"/>
    </xf>
    <xf numFmtId="43" fontId="0" fillId="0" borderId="29" xfId="12" applyFont="1" applyFill="1" applyBorder="1" applyAlignment="1">
      <alignment horizontal="center"/>
    </xf>
    <xf numFmtId="43" fontId="0" fillId="0" borderId="30" xfId="12" applyFont="1" applyBorder="1" applyAlignment="1">
      <alignment horizontal="center"/>
    </xf>
    <xf numFmtId="43" fontId="0" fillId="0" borderId="31" xfId="12" applyFont="1" applyBorder="1" applyAlignment="1">
      <alignment horizontal="center"/>
    </xf>
    <xf numFmtId="43" fontId="0" fillId="0" borderId="29" xfId="12" applyFont="1" applyBorder="1" applyAlignment="1">
      <alignment horizontal="center"/>
    </xf>
    <xf numFmtId="43" fontId="0" fillId="0" borderId="0" xfId="12" applyFont="1" applyFill="1" applyBorder="1" applyAlignment="1">
      <alignment horizontal="center"/>
    </xf>
    <xf numFmtId="44" fontId="0" fillId="0" borderId="23" xfId="12" applyNumberFormat="1" applyFont="1" applyFill="1" applyBorder="1" applyAlignment="1">
      <alignment horizontal="center"/>
    </xf>
    <xf numFmtId="43" fontId="0" fillId="0" borderId="24" xfId="12" applyFont="1" applyFill="1" applyBorder="1" applyAlignment="1">
      <alignment horizontal="center"/>
    </xf>
    <xf numFmtId="43" fontId="0" fillId="0" borderId="25" xfId="12" applyFont="1" applyFill="1" applyBorder="1" applyAlignment="1">
      <alignment horizontal="center"/>
    </xf>
    <xf numFmtId="43" fontId="0" fillId="0" borderId="27" xfId="12" applyFont="1" applyFill="1" applyBorder="1" applyAlignment="1">
      <alignment horizontal="center"/>
    </xf>
    <xf numFmtId="43" fontId="0" fillId="0" borderId="28" xfId="12" applyFont="1" applyFill="1" applyBorder="1" applyAlignment="1">
      <alignment horizontal="center"/>
    </xf>
    <xf numFmtId="44" fontId="37" fillId="0" borderId="23" xfId="12" applyNumberFormat="1" applyFont="1" applyFill="1" applyBorder="1" applyAlignment="1">
      <alignment horizontal="center"/>
    </xf>
    <xf numFmtId="43" fontId="37" fillId="0" borderId="26" xfId="12" applyFont="1" applyFill="1" applyBorder="1" applyAlignment="1">
      <alignment horizontal="center"/>
    </xf>
    <xf numFmtId="43" fontId="0" fillId="0" borderId="29" xfId="12" applyFont="1" applyBorder="1"/>
    <xf numFmtId="43" fontId="0" fillId="0" borderId="0" xfId="12" applyFont="1" applyBorder="1" applyAlignment="1"/>
    <xf numFmtId="43" fontId="0" fillId="0" borderId="0" xfId="12" applyFont="1" applyAlignment="1"/>
    <xf numFmtId="44" fontId="0" fillId="0" borderId="23" xfId="12" applyNumberFormat="1" applyFont="1" applyFill="1" applyBorder="1" applyAlignment="1"/>
    <xf numFmtId="43" fontId="0" fillId="0" borderId="24" xfId="12" applyFont="1" applyBorder="1" applyAlignment="1"/>
    <xf numFmtId="44" fontId="0" fillId="0" borderId="23" xfId="12" applyNumberFormat="1" applyFont="1" applyBorder="1" applyAlignment="1"/>
    <xf numFmtId="43" fontId="0" fillId="0" borderId="21" xfId="12" applyFont="1" applyBorder="1" applyAlignment="1">
      <alignment horizontal="center"/>
    </xf>
    <xf numFmtId="43" fontId="0" fillId="0" borderId="21" xfId="12" applyFont="1" applyFill="1" applyBorder="1"/>
    <xf numFmtId="0" fontId="29" fillId="0" borderId="8" xfId="0" applyFont="1" applyBorder="1" applyAlignment="1">
      <alignment horizontal="center"/>
    </xf>
    <xf numFmtId="164" fontId="0" fillId="0" borderId="0" xfId="0" applyNumberFormat="1" applyFont="1" applyFill="1" applyAlignment="1"/>
    <xf numFmtId="164" fontId="0" fillId="0" borderId="0" xfId="0" applyNumberFormat="1" applyFont="1" applyFill="1" applyAlignment="1">
      <alignment wrapText="1"/>
    </xf>
    <xf numFmtId="0" fontId="34" fillId="8" borderId="20" xfId="0" applyFont="1" applyFill="1" applyBorder="1" applyAlignment="1">
      <alignment horizontal="center" vertical="center" wrapText="1"/>
    </xf>
    <xf numFmtId="44" fontId="0" fillId="0" borderId="32" xfId="12" applyNumberFormat="1" applyFont="1" applyBorder="1" applyAlignment="1">
      <alignment horizontal="center"/>
    </xf>
    <xf numFmtId="43" fontId="0" fillId="0" borderId="33" xfId="12" applyFont="1" applyBorder="1" applyAlignment="1">
      <alignment horizontal="center"/>
    </xf>
    <xf numFmtId="0" fontId="29" fillId="7" borderId="9" xfId="0" applyFont="1" applyFill="1" applyBorder="1" applyAlignment="1">
      <alignment horizontal="center" vertical="center" wrapText="1"/>
    </xf>
    <xf numFmtId="43" fontId="29" fillId="0" borderId="0" xfId="12" applyFont="1" applyBorder="1" applyAlignment="1">
      <alignment horizontal="center"/>
    </xf>
    <xf numFmtId="43" fontId="29" fillId="0" borderId="0" xfId="12" applyFont="1" applyFill="1" applyBorder="1" applyAlignment="1">
      <alignment horizontal="center"/>
    </xf>
    <xf numFmtId="43" fontId="37" fillId="0" borderId="0" xfId="12" applyFont="1" applyFill="1" applyBorder="1" applyAlignment="1">
      <alignment horizontal="center"/>
    </xf>
    <xf numFmtId="44" fontId="0" fillId="0" borderId="23" xfId="12" applyNumberFormat="1" applyFont="1" applyBorder="1" applyAlignment="1">
      <alignment horizontal="right"/>
    </xf>
    <xf numFmtId="43" fontId="0" fillId="0" borderId="26" xfId="12" applyFont="1" applyFill="1" applyBorder="1" applyAlignment="1">
      <alignment horizontal="right"/>
    </xf>
    <xf numFmtId="43" fontId="0" fillId="0" borderId="26" xfId="12" applyFont="1" applyBorder="1" applyAlignment="1">
      <alignment horizontal="right"/>
    </xf>
    <xf numFmtId="0" fontId="0" fillId="0" borderId="0" xfId="0" applyFont="1" applyAlignment="1">
      <alignment horizontal="right" indent="1"/>
    </xf>
    <xf numFmtId="0" fontId="0" fillId="0" borderId="0" xfId="0" applyFont="1" applyAlignment="1">
      <alignment horizontal="right"/>
    </xf>
    <xf numFmtId="43" fontId="0" fillId="0" borderId="21" xfId="12" applyFont="1" applyBorder="1"/>
    <xf numFmtId="164" fontId="0" fillId="0" borderId="0" xfId="0" applyNumberFormat="1" applyFont="1" applyAlignment="1">
      <alignment vertical="center"/>
    </xf>
    <xf numFmtId="0" fontId="0" fillId="0" borderId="0" xfId="0" applyFont="1" applyAlignment="1">
      <alignment vertical="center" wrapText="1"/>
    </xf>
    <xf numFmtId="0" fontId="0" fillId="0" borderId="0" xfId="0" applyFont="1" applyFill="1" applyAlignment="1">
      <alignment vertical="center" wrapText="1"/>
    </xf>
    <xf numFmtId="10" fontId="0" fillId="0" borderId="0" xfId="0" applyNumberFormat="1" applyFont="1" applyAlignment="1">
      <alignment horizontal="center" vertical="center"/>
    </xf>
    <xf numFmtId="10" fontId="0" fillId="0" borderId="0" xfId="0" applyNumberFormat="1" applyFont="1" applyFill="1" applyAlignment="1">
      <alignment horizontal="center" vertical="center"/>
    </xf>
    <xf numFmtId="43" fontId="0" fillId="0" borderId="0" xfId="12" applyFont="1" applyBorder="1" applyAlignment="1">
      <alignment vertical="center"/>
    </xf>
    <xf numFmtId="43" fontId="0" fillId="0" borderId="0" xfId="12" applyFont="1" applyAlignment="1">
      <alignment vertical="center"/>
    </xf>
    <xf numFmtId="43" fontId="0" fillId="0" borderId="0" xfId="12" applyFont="1" applyFill="1" applyBorder="1" applyAlignment="1">
      <alignment vertical="center"/>
    </xf>
    <xf numFmtId="43" fontId="0" fillId="0" borderId="0" xfId="12" applyFont="1" applyFill="1" applyAlignment="1">
      <alignment vertical="center"/>
    </xf>
    <xf numFmtId="44" fontId="0" fillId="0" borderId="23" xfId="12" applyNumberFormat="1" applyFont="1" applyBorder="1" applyAlignment="1">
      <alignment vertical="center"/>
    </xf>
    <xf numFmtId="43" fontId="0" fillId="0" borderId="24" xfId="12" applyFont="1" applyBorder="1" applyAlignment="1">
      <alignment vertical="center"/>
    </xf>
    <xf numFmtId="43" fontId="0" fillId="0" borderId="25" xfId="12" applyFont="1" applyBorder="1" applyAlignment="1">
      <alignment vertical="center"/>
    </xf>
    <xf numFmtId="43" fontId="0" fillId="0" borderId="26" xfId="12" applyFont="1" applyBorder="1" applyAlignment="1">
      <alignment vertical="center"/>
    </xf>
    <xf numFmtId="43" fontId="0" fillId="0" borderId="27" xfId="12" applyFont="1" applyBorder="1" applyAlignment="1">
      <alignment vertical="center"/>
    </xf>
    <xf numFmtId="43" fontId="0" fillId="0" borderId="28" xfId="12" applyFont="1" applyBorder="1" applyAlignment="1">
      <alignment vertical="center"/>
    </xf>
    <xf numFmtId="43" fontId="0" fillId="0" borderId="26" xfId="12" applyFont="1" applyFill="1" applyBorder="1" applyAlignment="1">
      <alignment vertical="center"/>
    </xf>
    <xf numFmtId="43" fontId="0" fillId="0" borderId="27" xfId="12" applyFont="1" applyFill="1" applyBorder="1" applyAlignment="1">
      <alignment vertical="center"/>
    </xf>
    <xf numFmtId="43" fontId="0" fillId="0" borderId="28" xfId="12" applyFont="1" applyFill="1" applyBorder="1" applyAlignment="1">
      <alignment vertical="center"/>
    </xf>
    <xf numFmtId="43" fontId="0" fillId="0" borderId="29" xfId="12" applyFont="1" applyFill="1" applyBorder="1" applyAlignment="1">
      <alignment vertical="center"/>
    </xf>
    <xf numFmtId="43" fontId="0" fillId="0" borderId="30" xfId="12" applyFont="1" applyBorder="1" applyAlignment="1">
      <alignment vertical="center"/>
    </xf>
    <xf numFmtId="43" fontId="0" fillId="0" borderId="31" xfId="12" applyFont="1" applyBorder="1" applyAlignment="1">
      <alignment vertical="center"/>
    </xf>
    <xf numFmtId="43" fontId="0" fillId="0" borderId="29" xfId="12" applyFont="1" applyBorder="1" applyAlignment="1">
      <alignment vertical="center"/>
    </xf>
    <xf numFmtId="43" fontId="37" fillId="0" borderId="29" xfId="12" applyFont="1" applyFill="1" applyBorder="1" applyAlignment="1">
      <alignment horizontal="center"/>
    </xf>
    <xf numFmtId="43" fontId="0" fillId="0" borderId="40" xfId="12" applyFont="1" applyFill="1" applyBorder="1"/>
    <xf numFmtId="43" fontId="0" fillId="0" borderId="41" xfId="12" applyFont="1" applyFill="1" applyBorder="1"/>
    <xf numFmtId="43" fontId="0" fillId="0" borderId="41" xfId="12" applyFont="1" applyBorder="1"/>
    <xf numFmtId="43" fontId="0" fillId="0" borderId="42" xfId="12" applyFont="1" applyBorder="1"/>
    <xf numFmtId="43" fontId="0" fillId="0" borderId="43" xfId="12" applyFont="1" applyBorder="1"/>
    <xf numFmtId="43" fontId="0" fillId="0" borderId="38" xfId="12" applyFont="1" applyFill="1" applyBorder="1"/>
    <xf numFmtId="43" fontId="0" fillId="0" borderId="22" xfId="12" applyFont="1" applyBorder="1"/>
    <xf numFmtId="43" fontId="0" fillId="0" borderId="39" xfId="12" applyFont="1" applyBorder="1"/>
    <xf numFmtId="43" fontId="0" fillId="0" borderId="41" xfId="1" applyNumberFormat="1" applyFont="1" applyFill="1" applyBorder="1"/>
    <xf numFmtId="43" fontId="0" fillId="0" borderId="42" xfId="1" applyNumberFormat="1" applyFont="1" applyFill="1" applyBorder="1"/>
    <xf numFmtId="43" fontId="0" fillId="0" borderId="44" xfId="0" applyNumberFormat="1" applyFont="1" applyBorder="1"/>
    <xf numFmtId="43" fontId="0" fillId="0" borderId="21" xfId="0" applyNumberFormat="1" applyFont="1" applyFill="1" applyBorder="1"/>
    <xf numFmtId="43" fontId="0" fillId="0" borderId="22" xfId="0" applyNumberFormat="1" applyFont="1" applyFill="1" applyBorder="1"/>
    <xf numFmtId="43" fontId="0" fillId="0" borderId="39" xfId="0" applyNumberFormat="1" applyFont="1" applyBorder="1"/>
    <xf numFmtId="43" fontId="0" fillId="0" borderId="40" xfId="0" applyNumberFormat="1" applyFont="1" applyBorder="1"/>
    <xf numFmtId="43" fontId="0" fillId="0" borderId="41" xfId="0" applyNumberFormat="1" applyFont="1" applyBorder="1"/>
    <xf numFmtId="43" fontId="0" fillId="0" borderId="42" xfId="0" applyNumberFormat="1" applyFont="1" applyBorder="1"/>
    <xf numFmtId="43" fontId="0" fillId="0" borderId="38" xfId="0" applyNumberFormat="1" applyFont="1" applyBorder="1"/>
    <xf numFmtId="43" fontId="0" fillId="0" borderId="21" xfId="0" applyNumberFormat="1" applyFont="1" applyBorder="1"/>
    <xf numFmtId="43" fontId="0" fillId="0" borderId="22" xfId="0" applyNumberFormat="1" applyFont="1" applyBorder="1"/>
    <xf numFmtId="43" fontId="0" fillId="0" borderId="45" xfId="0" applyNumberFormat="1" applyFont="1" applyBorder="1"/>
    <xf numFmtId="43" fontId="0" fillId="0" borderId="38" xfId="12" applyFont="1" applyBorder="1"/>
    <xf numFmtId="43" fontId="0" fillId="0" borderId="42" xfId="12" applyFont="1" applyFill="1" applyBorder="1"/>
    <xf numFmtId="43" fontId="0" fillId="0" borderId="44" xfId="12" applyFont="1" applyBorder="1"/>
    <xf numFmtId="43" fontId="0" fillId="0" borderId="45" xfId="12" applyFont="1" applyBorder="1"/>
    <xf numFmtId="43" fontId="0" fillId="0" borderId="40" xfId="12" applyFont="1" applyBorder="1" applyAlignment="1">
      <alignment horizontal="center"/>
    </xf>
    <xf numFmtId="43" fontId="0" fillId="0" borderId="41" xfId="12" applyFont="1" applyBorder="1" applyAlignment="1">
      <alignment horizontal="center"/>
    </xf>
    <xf numFmtId="43" fontId="0" fillId="0" borderId="38" xfId="12" applyFont="1" applyBorder="1" applyAlignment="1">
      <alignment horizontal="center"/>
    </xf>
    <xf numFmtId="43" fontId="0" fillId="0" borderId="22" xfId="12" applyFont="1" applyBorder="1" applyAlignment="1">
      <alignment horizontal="center"/>
    </xf>
    <xf numFmtId="43" fontId="0" fillId="0" borderId="40" xfId="12" applyFont="1" applyFill="1" applyBorder="1" applyAlignment="1">
      <alignment horizontal="center"/>
    </xf>
    <xf numFmtId="43" fontId="0" fillId="0" borderId="41" xfId="12" applyFont="1" applyFill="1" applyBorder="1" applyAlignment="1">
      <alignment horizontal="center"/>
    </xf>
    <xf numFmtId="43" fontId="0" fillId="0" borderId="38" xfId="12" applyFont="1" applyFill="1" applyBorder="1" applyAlignment="1">
      <alignment horizontal="center"/>
    </xf>
    <xf numFmtId="43" fontId="0" fillId="0" borderId="21" xfId="12" applyFont="1" applyFill="1" applyBorder="1" applyAlignment="1">
      <alignment horizontal="center"/>
    </xf>
    <xf numFmtId="43" fontId="0" fillId="0" borderId="40" xfId="12" applyFont="1" applyBorder="1"/>
    <xf numFmtId="43" fontId="0" fillId="0" borderId="42" xfId="12" applyFont="1" applyBorder="1" applyAlignment="1">
      <alignment horizontal="center"/>
    </xf>
    <xf numFmtId="43" fontId="0" fillId="0" borderId="44" xfId="12" applyFont="1" applyBorder="1" applyAlignment="1">
      <alignment horizontal="center"/>
    </xf>
    <xf numFmtId="43" fontId="0" fillId="0" borderId="45" xfId="12" applyFont="1" applyBorder="1" applyAlignment="1">
      <alignment horizontal="center"/>
    </xf>
    <xf numFmtId="43" fontId="0" fillId="0" borderId="40" xfId="12" applyFont="1" applyBorder="1" applyAlignment="1">
      <alignment vertical="center"/>
    </xf>
    <xf numFmtId="43" fontId="0" fillId="0" borderId="41" xfId="12" applyFont="1" applyBorder="1" applyAlignment="1">
      <alignment vertical="center"/>
    </xf>
    <xf numFmtId="43" fontId="0" fillId="0" borderId="41" xfId="12" applyFont="1" applyFill="1" applyBorder="1" applyAlignment="1">
      <alignment vertical="center"/>
    </xf>
    <xf numFmtId="43" fontId="0" fillId="0" borderId="42" xfId="12" applyFont="1" applyBorder="1" applyAlignment="1">
      <alignment vertical="center"/>
    </xf>
    <xf numFmtId="43" fontId="0" fillId="0" borderId="38" xfId="12" applyFont="1" applyBorder="1" applyAlignment="1">
      <alignment vertical="center"/>
    </xf>
    <xf numFmtId="43" fontId="0" fillId="0" borderId="21" xfId="12" applyFont="1" applyBorder="1" applyAlignment="1">
      <alignment vertical="center"/>
    </xf>
    <xf numFmtId="43" fontId="0" fillId="0" borderId="22" xfId="12" applyFont="1" applyBorder="1" applyAlignment="1">
      <alignment vertical="center"/>
    </xf>
    <xf numFmtId="43" fontId="37" fillId="0" borderId="3" xfId="12" applyFont="1" applyBorder="1" applyAlignment="1">
      <alignment horizontal="center"/>
    </xf>
    <xf numFmtId="43" fontId="0" fillId="0" borderId="25" xfId="12" applyFont="1" applyBorder="1" applyAlignment="1">
      <alignment horizontal="right"/>
    </xf>
    <xf numFmtId="43" fontId="0" fillId="0" borderId="28" xfId="12" applyFont="1" applyBorder="1" applyAlignment="1">
      <alignment horizontal="right"/>
    </xf>
    <xf numFmtId="43" fontId="0" fillId="0" borderId="31" xfId="12" applyFont="1" applyBorder="1" applyAlignment="1">
      <alignment horizontal="right"/>
    </xf>
    <xf numFmtId="43" fontId="0" fillId="0" borderId="38" xfId="12" applyFont="1" applyBorder="1" applyAlignment="1">
      <alignment horizontal="right"/>
    </xf>
    <xf numFmtId="43" fontId="0" fillId="0" borderId="21" xfId="12" applyFont="1" applyBorder="1" applyAlignment="1">
      <alignment horizontal="right"/>
    </xf>
    <xf numFmtId="43" fontId="0" fillId="0" borderId="22" xfId="12" applyFont="1" applyBorder="1" applyAlignment="1">
      <alignment horizontal="right"/>
    </xf>
    <xf numFmtId="43" fontId="0" fillId="0" borderId="3" xfId="12" applyFont="1" applyBorder="1" applyAlignment="1"/>
    <xf numFmtId="43" fontId="0" fillId="0" borderId="25" xfId="12" applyFont="1" applyBorder="1" applyAlignment="1"/>
    <xf numFmtId="43" fontId="0" fillId="0" borderId="28" xfId="12" applyFont="1" applyBorder="1" applyAlignment="1"/>
    <xf numFmtId="43" fontId="0" fillId="0" borderId="31" xfId="12" applyFont="1" applyBorder="1" applyAlignment="1"/>
    <xf numFmtId="43" fontId="0" fillId="0" borderId="38" xfId="12" applyFont="1" applyBorder="1" applyAlignment="1"/>
    <xf numFmtId="43" fontId="0" fillId="0" borderId="21" xfId="12" applyFont="1" applyBorder="1" applyAlignment="1"/>
    <xf numFmtId="43" fontId="0" fillId="0" borderId="24" xfId="12" quotePrefix="1" applyFont="1" applyBorder="1"/>
    <xf numFmtId="43" fontId="0" fillId="0" borderId="27" xfId="12" quotePrefix="1" applyFont="1" applyBorder="1"/>
    <xf numFmtId="43" fontId="37" fillId="0" borderId="27" xfId="12" applyFont="1" applyFill="1" applyBorder="1"/>
    <xf numFmtId="43" fontId="0" fillId="0" borderId="46" xfId="12" applyFont="1" applyFill="1" applyBorder="1"/>
    <xf numFmtId="43" fontId="0" fillId="0" borderId="47" xfId="12" applyFont="1" applyBorder="1"/>
    <xf numFmtId="43" fontId="0" fillId="0" borderId="48" xfId="12" applyFont="1" applyBorder="1"/>
    <xf numFmtId="43" fontId="0" fillId="0" borderId="46" xfId="12" applyFont="1" applyBorder="1"/>
    <xf numFmtId="43" fontId="0" fillId="0" borderId="49" xfId="12" applyFont="1" applyBorder="1"/>
    <xf numFmtId="43" fontId="0" fillId="0" borderId="50" xfId="12" applyFont="1" applyBorder="1"/>
    <xf numFmtId="43" fontId="0" fillId="0" borderId="27" xfId="12" applyFont="1" applyBorder="1" applyAlignment="1"/>
    <xf numFmtId="43" fontId="0" fillId="0" borderId="27" xfId="12" applyFont="1" applyFill="1" applyBorder="1" applyAlignment="1"/>
    <xf numFmtId="43" fontId="0" fillId="0" borderId="28" xfId="12" applyFont="1" applyFill="1" applyBorder="1" applyAlignment="1"/>
    <xf numFmtId="43" fontId="0" fillId="0" borderId="30" xfId="12" applyFont="1" applyBorder="1" applyAlignment="1"/>
    <xf numFmtId="43" fontId="0" fillId="0" borderId="40" xfId="12" applyFont="1" applyBorder="1" applyAlignment="1"/>
    <xf numFmtId="43" fontId="0" fillId="0" borderId="41" xfId="12" applyFont="1" applyBorder="1" applyAlignment="1"/>
    <xf numFmtId="43" fontId="0" fillId="0" borderId="41" xfId="12" applyFont="1" applyFill="1" applyBorder="1" applyAlignment="1"/>
    <xf numFmtId="43" fontId="0" fillId="0" borderId="42" xfId="12" applyFont="1" applyBorder="1" applyAlignment="1"/>
    <xf numFmtId="43" fontId="0" fillId="0" borderId="21" xfId="12" applyFont="1" applyFill="1" applyBorder="1" applyAlignment="1"/>
    <xf numFmtId="43" fontId="0" fillId="0" borderId="22" xfId="12" applyFont="1" applyBorder="1" applyAlignment="1"/>
    <xf numFmtId="43" fontId="0" fillId="0" borderId="0" xfId="12" applyFont="1" applyFill="1" applyBorder="1" applyAlignment="1"/>
    <xf numFmtId="43" fontId="0" fillId="0" borderId="0" xfId="12" applyFont="1" applyFill="1" applyAlignment="1"/>
    <xf numFmtId="43" fontId="0" fillId="0" borderId="24" xfId="12" applyFont="1" applyFill="1" applyBorder="1" applyAlignment="1"/>
    <xf numFmtId="43" fontId="0" fillId="0" borderId="25" xfId="12" applyFont="1" applyFill="1" applyBorder="1" applyAlignment="1"/>
    <xf numFmtId="43" fontId="0" fillId="0" borderId="38" xfId="12" applyFont="1" applyFill="1" applyBorder="1" applyAlignment="1"/>
    <xf numFmtId="43" fontId="37" fillId="0" borderId="24" xfId="12" applyFont="1" applyBorder="1"/>
    <xf numFmtId="43" fontId="37" fillId="0" borderId="27" xfId="12" applyFont="1" applyBorder="1"/>
    <xf numFmtId="43" fontId="0" fillId="0" borderId="26" xfId="12" applyFont="1" applyFill="1" applyBorder="1" applyAlignment="1"/>
    <xf numFmtId="43" fontId="0" fillId="0" borderId="26" xfId="12" applyFont="1" applyBorder="1" applyAlignment="1"/>
    <xf numFmtId="10" fontId="0" fillId="0" borderId="0" xfId="13" applyNumberFormat="1" applyFont="1" applyAlignment="1">
      <alignment horizontal="center"/>
    </xf>
    <xf numFmtId="43" fontId="0" fillId="0" borderId="40" xfId="12" applyFont="1" applyFill="1" applyBorder="1" applyAlignment="1"/>
    <xf numFmtId="44" fontId="0" fillId="0" borderId="26" xfId="1" applyFont="1" applyFill="1" applyBorder="1"/>
    <xf numFmtId="44" fontId="0" fillId="0" borderId="26" xfId="12" applyNumberFormat="1" applyFont="1" applyBorder="1"/>
    <xf numFmtId="44" fontId="0" fillId="0" borderId="26" xfId="12" applyNumberFormat="1" applyFont="1" applyFill="1" applyBorder="1"/>
    <xf numFmtId="0" fontId="20" fillId="0" borderId="0" xfId="11" applyFont="1" applyAlignment="1">
      <alignment horizontal="left"/>
    </xf>
    <xf numFmtId="0" fontId="29" fillId="0" borderId="1" xfId="0" applyFont="1" applyBorder="1" applyAlignment="1">
      <alignment horizontal="center"/>
    </xf>
    <xf numFmtId="0" fontId="33" fillId="0" borderId="0" xfId="0" applyFont="1" applyAlignment="1">
      <alignment horizontal="center"/>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29" fillId="0" borderId="0" xfId="0" applyFont="1" applyBorder="1" applyAlignment="1">
      <alignment horizontal="center"/>
    </xf>
    <xf numFmtId="0" fontId="0" fillId="0" borderId="0" xfId="0" applyFont="1" applyAlignment="1">
      <alignment horizontal="left" wrapText="1"/>
    </xf>
    <xf numFmtId="0" fontId="0" fillId="0" borderId="0" xfId="0" applyFont="1" applyAlignment="1">
      <alignment wrapText="1"/>
    </xf>
    <xf numFmtId="44" fontId="3" fillId="0" borderId="8" xfId="1" applyFont="1" applyFill="1" applyBorder="1" applyAlignment="1">
      <alignment horizontal="left"/>
    </xf>
    <xf numFmtId="0" fontId="12" fillId="0" borderId="0" xfId="0" applyFont="1" applyAlignment="1">
      <alignment horizontal="center"/>
    </xf>
    <xf numFmtId="0" fontId="5" fillId="0" borderId="1" xfId="0" applyFont="1" applyBorder="1" applyAlignment="1">
      <alignment horizontal="center"/>
    </xf>
    <xf numFmtId="0" fontId="11" fillId="0" borderId="1" xfId="0" applyFont="1" applyBorder="1" applyAlignment="1">
      <alignment horizontal="center"/>
    </xf>
    <xf numFmtId="0" fontId="3" fillId="0" borderId="0" xfId="0" applyFont="1" applyAlignment="1">
      <alignment vertical="top" wrapText="1"/>
    </xf>
    <xf numFmtId="0" fontId="3" fillId="0" borderId="0" xfId="0" applyFont="1" applyAlignment="1">
      <alignment horizontal="left" vertical="top" wrapText="1"/>
    </xf>
    <xf numFmtId="0" fontId="20" fillId="0" borderId="0" xfId="11" applyAlignment="1">
      <alignment horizontal="left" vertical="top" wrapText="1"/>
    </xf>
    <xf numFmtId="44" fontId="0" fillId="0" borderId="8" xfId="1" applyFont="1" applyFill="1" applyBorder="1" applyAlignment="1">
      <alignment horizontal="left"/>
    </xf>
    <xf numFmtId="0" fontId="0" fillId="0" borderId="0" xfId="0" applyFont="1" applyAlignment="1">
      <alignment vertical="top" wrapText="1"/>
    </xf>
    <xf numFmtId="0" fontId="20" fillId="0" borderId="0" xfId="11" applyFont="1" applyAlignment="1">
      <alignment horizontal="left" vertical="top" wrapText="1"/>
    </xf>
    <xf numFmtId="0" fontId="29" fillId="0" borderId="14" xfId="0" applyFont="1" applyBorder="1" applyAlignment="1">
      <alignment horizontal="center"/>
    </xf>
    <xf numFmtId="0" fontId="20" fillId="0" borderId="0" xfId="11" applyAlignment="1">
      <alignment horizontal="left"/>
    </xf>
  </cellXfs>
  <cellStyles count="22">
    <cellStyle name="Comma" xfId="12" builtinId="3"/>
    <cellStyle name="Comma 2" xfId="3"/>
    <cellStyle name="Comma 2 2" xfId="7"/>
    <cellStyle name="Comma 3" xfId="20"/>
    <cellStyle name="Comma 4" xfId="15"/>
    <cellStyle name="Currency" xfId="1" builtinId="4"/>
    <cellStyle name="Currency 2" xfId="4"/>
    <cellStyle name="Currency 2 2" xfId="8"/>
    <cellStyle name="Currency 3" xfId="18"/>
    <cellStyle name="Currency 4" xfId="16"/>
    <cellStyle name="Hyperlink" xfId="11" builtinId="8"/>
    <cellStyle name="Hyperlink 2" xfId="19"/>
    <cellStyle name="n_nvision1" xfId="5"/>
    <cellStyle name="n_nvision1 2" xfId="9"/>
    <cellStyle name="Normal" xfId="0" builtinId="0"/>
    <cellStyle name="Normal 2" xfId="2"/>
    <cellStyle name="Normal 3" xfId="17"/>
    <cellStyle name="Normal 4" xfId="14"/>
    <cellStyle name="Percent" xfId="13" builtinId="5"/>
    <cellStyle name="Percent 2" xfId="6"/>
    <cellStyle name="Percent 2 2" xfId="10"/>
    <cellStyle name="Percent 3" xfId="21"/>
  </cellStyles>
  <dxfs count="4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2.ed.gov/policy/fund/guid/uniform-guidance/index.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2.ed.gov/policy/fund/guid/uniform-guidance/index.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2.ed.gov/policy/fund/guid/uniform-guidance/index.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2.ed.gov/policy/fund/guid/uniform-guidance/index.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2.ed.gov/policy/fund/guid/uniform-guidance/index.html" TargetMode="Externa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4.bin"/><Relationship Id="rId1" Type="http://schemas.openxmlformats.org/officeDocument/2006/relationships/hyperlink" Target="https://www2.ed.gov/policy/fund/guid/uniform-guidance/index.html" TargetMode="External"/><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2.ed.gov/policy/fund/guid/uniform-guidance/index.htm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2.ed.gov/policy/fund/guid/uniform-guidance/index.htm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2.ed.gov/policy/fund/guid/uniform-guidance/index.htm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2.ed.gov/policy/fund/guid/uniform-guidance/index.htm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2.ed.gov/policy/fund/guid/uniform-guidance/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2.ed.gov/policy/fund/guid/uniform-guidance/index.htm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2.ed.gov/policy/fund/guid/uniform-guidance/index.html"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2.ed.gov/policy/fund/guid/uniform-guidance/index.html"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2.ed.gov/policy/fund/guid/uniform-guidance/index.html"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2.ed.gov/policy/fund/guid/uniform-guidance/index.htm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2.ed.gov/policy/fund/guid/uniform-guidance/index.html"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2.ed.gov/policy/fund/guid/uniform-guidance/index.html"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2.ed.gov/policy/fund/guid/uniform-guidance/index.htm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2.ed.gov/policy/fund/guid/uniform-guidance/index.html"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2.ed.gov/policy/fund/guid/uniform-guidance/index.html"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2.ed.gov/policy/fund/guid/uniform-guidance/index.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2.ed.gov/policy/fund/guid/uniform-guidance/index.html"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2.ed.gov/policy/fund/guid/uniform-guidance/index.html"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2.ed.gov/policy/fund/guid/uniform-guidance/index.html"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2.ed.gov/policy/fund/guid/uniform-guidance/index.html"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2.ed.gov/policy/fund/guid/uniform-guidance/index.html"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2.ed.gov/policy/fund/guid/uniform-guidance/index.html"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2.ed.gov/policy/fund/guid/uniform-guidance/index.html"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2.ed.gov/policy/fund/guid/uniform-guidance/index.html"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2.ed.gov/policy/fund/guid/uniform-guidance/index.html"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2.ed.gov/policy/fund/guid/uniform-guidance/index.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2.ed.gov/policy/fund/guid/uniform-guidance/index.html"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2.ed.gov/policy/fund/guid/uniform-guidance/index.html" TargetMode="Externa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1.bin"/><Relationship Id="rId1" Type="http://schemas.openxmlformats.org/officeDocument/2006/relationships/hyperlink" Target="https://www2.ed.gov/policy/fund/guid/uniform-guidance/index.html" TargetMode="External"/><Relationship Id="rId4" Type="http://schemas.openxmlformats.org/officeDocument/2006/relationships/comments" Target="../comments2.xm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2.ed.gov/policy/fund/guid/uniform-guidance/index.html"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2.ed.gov/policy/fund/guid/uniform-guidance/index.html"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2.ed.gov/policy/fund/guid/uniform-guidance/index.html"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2.ed.gov/policy/fund/guid/uniform-guidance/index.html"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2.ed.gov/policy/fund/guid/uniform-guidance/index.html"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2.ed.gov/policy/fund/guid/uniform-guidance/index.html"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2.ed.gov/policy/fund/guid/uniform-guidance/index.html"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2.ed.gov/policy/fund/guid/uniform-guidance/index.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2.ed.gov/policy/fund/guid/uniform-guidance/index.html"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2.ed.gov/policy/fund/guid/uniform-guidance/index.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2.ed.gov/policy/fund/guid/uniform-guidance/index.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2.ed.gov/policy/fund/guid/uniform-guidance/index.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2.ed.gov/policy/fund/guid/uniform-guidance/index.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2.ed.gov/policy/fund/guid/uniform-guidance/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Z67"/>
  <sheetViews>
    <sheetView showGridLines="0" tabSelected="1" zoomScale="80" zoomScaleNormal="80" workbookViewId="0">
      <pane xSplit="2" ySplit="6" topLeftCell="H7" activePane="bottomRight" state="frozen"/>
      <selection pane="topRight" activeCell="C1" sqref="C1"/>
      <selection pane="bottomLeft" activeCell="A7" sqref="A7"/>
      <selection pane="bottomRight" activeCell="X7" sqref="X7:X21"/>
    </sheetView>
  </sheetViews>
  <sheetFormatPr defaultColWidth="9.140625" defaultRowHeight="15" x14ac:dyDescent="0.25"/>
  <cols>
    <col min="1" max="1" width="7.85546875" style="137" customWidth="1"/>
    <col min="2" max="2" width="70.85546875" style="135" bestFit="1" customWidth="1"/>
    <col min="3" max="3" width="36.28515625" style="136" customWidth="1"/>
    <col min="4" max="4" width="14.28515625" style="135" customWidth="1"/>
    <col min="5" max="5" width="8.42578125" style="135" customWidth="1"/>
    <col min="6" max="6" width="19.42578125" style="137" customWidth="1"/>
    <col min="7" max="7" width="24.140625" style="135" customWidth="1"/>
    <col min="8" max="8" width="12" style="137" customWidth="1"/>
    <col min="9" max="9" width="13.85546875" style="137" customWidth="1"/>
    <col min="10" max="10" width="13.85546875" style="135" customWidth="1"/>
    <col min="11" max="11" width="17" style="135" customWidth="1"/>
    <col min="12" max="12" width="9.42578125" style="135" bestFit="1" customWidth="1"/>
    <col min="13" max="13" width="19.28515625" style="135" customWidth="1"/>
    <col min="14" max="14" width="14" style="135" bestFit="1" customWidth="1"/>
    <col min="15" max="15" width="13.7109375" style="135" customWidth="1"/>
    <col min="16" max="16" width="14" style="135" bestFit="1" customWidth="1"/>
    <col min="17" max="17" width="3.7109375" style="135" customWidth="1"/>
    <col min="18" max="18" width="15.85546875" style="135" customWidth="1"/>
    <col min="19" max="19" width="14" style="135" bestFit="1" customWidth="1"/>
    <col min="20" max="20" width="3.7109375" style="135" customWidth="1"/>
    <col min="21" max="21" width="16.7109375" style="135" customWidth="1"/>
    <col min="22" max="22" width="11.42578125" style="135" bestFit="1" customWidth="1"/>
    <col min="23" max="23" width="15.140625" style="135" customWidth="1"/>
    <col min="24" max="24" width="14.28515625" style="135" customWidth="1"/>
    <col min="25" max="25" width="19.5703125" style="135" customWidth="1"/>
    <col min="26" max="26" width="13" style="135" bestFit="1" customWidth="1"/>
    <col min="27" max="16384" width="9.140625" style="135"/>
  </cols>
  <sheetData>
    <row r="1" spans="1:26" ht="15.75" customHeight="1" x14ac:dyDescent="0.25">
      <c r="A1" s="132" t="s">
        <v>0</v>
      </c>
    </row>
    <row r="2" spans="1:26" ht="15.75" customHeight="1" x14ac:dyDescent="0.25">
      <c r="A2" s="138" t="s">
        <v>348</v>
      </c>
      <c r="C2" s="139"/>
      <c r="N2" s="140"/>
      <c r="O2" s="140"/>
      <c r="R2" s="141"/>
      <c r="S2" s="141"/>
      <c r="T2" s="141"/>
    </row>
    <row r="3" spans="1:26" ht="15.75" customHeight="1" x14ac:dyDescent="0.25">
      <c r="A3" s="142" t="s">
        <v>44</v>
      </c>
      <c r="C3" s="143"/>
      <c r="D3" s="132"/>
      <c r="E3" s="132"/>
      <c r="F3" s="131"/>
      <c r="Q3" s="144"/>
      <c r="R3" s="141"/>
      <c r="S3" s="141"/>
      <c r="T3" s="141"/>
      <c r="U3" s="136"/>
      <c r="V3" s="143"/>
    </row>
    <row r="4" spans="1:26" ht="15.75" customHeight="1" x14ac:dyDescent="0.25">
      <c r="A4" s="132" t="s">
        <v>147</v>
      </c>
      <c r="N4" s="145"/>
      <c r="O4" s="145"/>
      <c r="P4" s="145"/>
      <c r="Q4" s="145"/>
      <c r="R4" s="141"/>
      <c r="S4" s="141"/>
      <c r="T4" s="146"/>
      <c r="U4" s="574" t="s">
        <v>211</v>
      </c>
      <c r="V4" s="574"/>
      <c r="W4" s="574"/>
      <c r="X4" s="147"/>
    </row>
    <row r="5" spans="1:26" ht="15.75" thickBot="1" x14ac:dyDescent="0.3">
      <c r="H5" s="148"/>
      <c r="I5" s="148"/>
      <c r="N5" s="149"/>
      <c r="O5" s="149"/>
      <c r="P5" s="149"/>
      <c r="Q5" s="145"/>
      <c r="R5" s="150"/>
      <c r="S5" s="150"/>
      <c r="T5" s="146"/>
      <c r="U5" s="573"/>
      <c r="V5" s="573"/>
      <c r="W5" s="573"/>
      <c r="X5" s="151"/>
    </row>
    <row r="6" spans="1:26" ht="75.75"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146"/>
      <c r="U6" s="363" t="s">
        <v>263</v>
      </c>
      <c r="V6" s="364" t="s">
        <v>350</v>
      </c>
      <c r="W6" s="365" t="s">
        <v>351</v>
      </c>
      <c r="X6" s="159" t="s">
        <v>349</v>
      </c>
    </row>
    <row r="7" spans="1:26" s="144" customFormat="1" ht="15.75" customHeight="1" x14ac:dyDescent="0.25">
      <c r="A7" s="160">
        <v>4201</v>
      </c>
      <c r="B7" s="144" t="s">
        <v>259</v>
      </c>
      <c r="C7" s="161" t="s">
        <v>95</v>
      </c>
      <c r="D7" s="162" t="s">
        <v>218</v>
      </c>
      <c r="E7" s="162" t="s">
        <v>239</v>
      </c>
      <c r="F7" s="160" t="s">
        <v>219</v>
      </c>
      <c r="G7" s="144" t="s">
        <v>7</v>
      </c>
      <c r="H7" s="324">
        <v>2.7199999999999998E-2</v>
      </c>
      <c r="I7" s="324">
        <v>0.15010000000000001</v>
      </c>
      <c r="J7" s="164">
        <v>45107</v>
      </c>
      <c r="K7" s="164">
        <v>45108</v>
      </c>
      <c r="L7" s="164">
        <v>44743</v>
      </c>
      <c r="M7" s="160" t="s">
        <v>212</v>
      </c>
      <c r="N7" s="337">
        <v>52827.5</v>
      </c>
      <c r="O7" s="358">
        <f>59733.75-52827.5</f>
        <v>6906.25</v>
      </c>
      <c r="P7" s="359">
        <f>N7+O7</f>
        <v>59733.75</v>
      </c>
      <c r="Q7" s="166"/>
      <c r="R7" s="349">
        <v>0</v>
      </c>
      <c r="S7" s="359">
        <f>P7-R7</f>
        <v>59733.75</v>
      </c>
      <c r="T7" s="165"/>
      <c r="U7" s="569">
        <v>54452.11</v>
      </c>
      <c r="V7" s="354">
        <v>0</v>
      </c>
      <c r="W7" s="490">
        <f>SUM(U7:V7)</f>
        <v>54452.11</v>
      </c>
      <c r="X7" s="493">
        <f>S7-W7</f>
        <v>5281.6399999999994</v>
      </c>
      <c r="Y7" s="133"/>
      <c r="Z7" s="166"/>
    </row>
    <row r="8" spans="1:26" s="144" customFormat="1" ht="15.75" customHeight="1" x14ac:dyDescent="0.25">
      <c r="A8" s="160">
        <v>4253</v>
      </c>
      <c r="B8" s="144" t="s">
        <v>114</v>
      </c>
      <c r="C8" s="161" t="s">
        <v>108</v>
      </c>
      <c r="D8" s="162" t="s">
        <v>216</v>
      </c>
      <c r="E8" s="162" t="s">
        <v>240</v>
      </c>
      <c r="F8" s="160" t="s">
        <v>217</v>
      </c>
      <c r="G8" s="144" t="s">
        <v>7</v>
      </c>
      <c r="H8" s="324">
        <v>2.7199999999999998E-2</v>
      </c>
      <c r="I8" s="324">
        <v>0.15010000000000001</v>
      </c>
      <c r="J8" s="164">
        <v>45107</v>
      </c>
      <c r="K8" s="164">
        <v>45108</v>
      </c>
      <c r="L8" s="164">
        <v>44743</v>
      </c>
      <c r="M8" s="160" t="s">
        <v>212</v>
      </c>
      <c r="N8" s="339">
        <v>3361.16</v>
      </c>
      <c r="O8" s="340">
        <v>0</v>
      </c>
      <c r="P8" s="341">
        <f>N8+O8</f>
        <v>3361.16</v>
      </c>
      <c r="Q8" s="166"/>
      <c r="R8" s="350">
        <v>0</v>
      </c>
      <c r="S8" s="341">
        <f>P8-R8</f>
        <v>3361.16</v>
      </c>
      <c r="T8" s="347"/>
      <c r="U8" s="339">
        <v>3361.16</v>
      </c>
      <c r="V8" s="354">
        <v>0</v>
      </c>
      <c r="W8" s="490">
        <f>SUM(U8:V8)</f>
        <v>3361.16</v>
      </c>
      <c r="X8" s="493">
        <f>S8-W8</f>
        <v>0</v>
      </c>
      <c r="Y8" s="133"/>
      <c r="Z8" s="166"/>
    </row>
    <row r="9" spans="1:26" s="144" customFormat="1" ht="15.75" customHeight="1" x14ac:dyDescent="0.25">
      <c r="A9" s="160">
        <v>4423</v>
      </c>
      <c r="B9" s="144" t="s">
        <v>210</v>
      </c>
      <c r="C9" s="167" t="s">
        <v>305</v>
      </c>
      <c r="D9" s="160" t="s">
        <v>183</v>
      </c>
      <c r="E9" s="160" t="s">
        <v>242</v>
      </c>
      <c r="F9" s="160" t="s">
        <v>196</v>
      </c>
      <c r="G9" s="144" t="s">
        <v>7</v>
      </c>
      <c r="H9" s="324">
        <v>2.7199999999999998E-2</v>
      </c>
      <c r="I9" s="324">
        <v>0.15010000000000001</v>
      </c>
      <c r="J9" s="164">
        <v>45199</v>
      </c>
      <c r="K9" s="164">
        <v>45214</v>
      </c>
      <c r="L9" s="164">
        <v>44201</v>
      </c>
      <c r="M9" s="160" t="s">
        <v>192</v>
      </c>
      <c r="N9" s="339">
        <v>19101.400000000001</v>
      </c>
      <c r="O9" s="340">
        <v>0</v>
      </c>
      <c r="P9" s="341">
        <f>N9+O9</f>
        <v>19101.400000000001</v>
      </c>
      <c r="Q9" s="166"/>
      <c r="R9" s="350">
        <v>0</v>
      </c>
      <c r="S9" s="341">
        <f>P9-R9</f>
        <v>19101.400000000001</v>
      </c>
      <c r="T9" s="348"/>
      <c r="U9" s="339">
        <v>19101.400000000001</v>
      </c>
      <c r="V9" s="354">
        <v>0</v>
      </c>
      <c r="W9" s="490">
        <f>SUM(U9:V9)</f>
        <v>19101.400000000001</v>
      </c>
      <c r="X9" s="493">
        <f>S9-W9</f>
        <v>0</v>
      </c>
      <c r="Y9" s="133"/>
      <c r="Z9" s="166"/>
    </row>
    <row r="10" spans="1:26" s="144" customFormat="1" ht="15.75" customHeight="1" x14ac:dyDescent="0.25">
      <c r="A10" s="160">
        <v>4427</v>
      </c>
      <c r="B10" s="144" t="s">
        <v>193</v>
      </c>
      <c r="C10" s="167" t="s">
        <v>305</v>
      </c>
      <c r="D10" s="160" t="s">
        <v>183</v>
      </c>
      <c r="E10" s="160" t="s">
        <v>249</v>
      </c>
      <c r="F10" s="160" t="s">
        <v>195</v>
      </c>
      <c r="G10" s="144" t="s">
        <v>7</v>
      </c>
      <c r="H10" s="324">
        <v>2.7199999999999998E-2</v>
      </c>
      <c r="I10" s="324">
        <v>0.15010000000000001</v>
      </c>
      <c r="J10" s="164">
        <v>45199</v>
      </c>
      <c r="K10" s="164">
        <v>45214</v>
      </c>
      <c r="L10" s="164">
        <v>44201</v>
      </c>
      <c r="M10" s="160" t="s">
        <v>191</v>
      </c>
      <c r="N10" s="339">
        <v>4035.51</v>
      </c>
      <c r="O10" s="340">
        <v>0</v>
      </c>
      <c r="P10" s="341">
        <f t="shared" ref="P10:P21" si="0">N10+O10</f>
        <v>4035.51</v>
      </c>
      <c r="Q10" s="166"/>
      <c r="R10" s="350">
        <v>0</v>
      </c>
      <c r="S10" s="341">
        <f>N10-R10</f>
        <v>4035.51</v>
      </c>
      <c r="T10" s="348"/>
      <c r="U10" s="339">
        <v>4035.51</v>
      </c>
      <c r="V10" s="354">
        <v>0</v>
      </c>
      <c r="W10" s="490">
        <f t="shared" ref="W10:W21" si="1">SUM(U10:V10)</f>
        <v>4035.51</v>
      </c>
      <c r="X10" s="493">
        <f t="shared" ref="X10:X21" si="2">S10-W10</f>
        <v>0</v>
      </c>
      <c r="Y10" s="133"/>
      <c r="Z10" s="166"/>
    </row>
    <row r="11" spans="1:26" s="144" customFormat="1" ht="15.75" customHeight="1" x14ac:dyDescent="0.25">
      <c r="A11" s="160">
        <v>4428</v>
      </c>
      <c r="B11" s="144" t="s">
        <v>208</v>
      </c>
      <c r="C11" s="167" t="s">
        <v>305</v>
      </c>
      <c r="D11" s="160" t="s">
        <v>183</v>
      </c>
      <c r="E11" s="160" t="s">
        <v>241</v>
      </c>
      <c r="F11" s="160" t="s">
        <v>209</v>
      </c>
      <c r="G11" s="144" t="s">
        <v>7</v>
      </c>
      <c r="H11" s="324">
        <v>2.7199999999999998E-2</v>
      </c>
      <c r="I11" s="324">
        <v>0.15010000000000001</v>
      </c>
      <c r="J11" s="164">
        <v>45199</v>
      </c>
      <c r="K11" s="164">
        <v>45214</v>
      </c>
      <c r="L11" s="164">
        <v>44201</v>
      </c>
      <c r="M11" s="160" t="s">
        <v>230</v>
      </c>
      <c r="N11" s="339">
        <v>2228.04</v>
      </c>
      <c r="O11" s="340">
        <v>0</v>
      </c>
      <c r="P11" s="341">
        <f t="shared" ref="P11:P16" si="3">N11+O11</f>
        <v>2228.04</v>
      </c>
      <c r="Q11" s="166"/>
      <c r="R11" s="350">
        <v>0</v>
      </c>
      <c r="S11" s="341">
        <f>P11-R11</f>
        <v>2228.04</v>
      </c>
      <c r="T11" s="348"/>
      <c r="U11" s="339">
        <v>2228.04</v>
      </c>
      <c r="V11" s="354">
        <v>0</v>
      </c>
      <c r="W11" s="490">
        <f t="shared" si="1"/>
        <v>2228.04</v>
      </c>
      <c r="X11" s="493">
        <f t="shared" ref="X11:X16" si="4">S11-W11</f>
        <v>0</v>
      </c>
      <c r="Y11" s="133"/>
      <c r="Z11" s="166"/>
    </row>
    <row r="12" spans="1:26" s="144" customFormat="1" ht="15.75" customHeight="1" x14ac:dyDescent="0.25">
      <c r="A12" s="160">
        <v>4429</v>
      </c>
      <c r="B12" s="144" t="s">
        <v>206</v>
      </c>
      <c r="C12" s="167" t="s">
        <v>305</v>
      </c>
      <c r="D12" s="160" t="s">
        <v>183</v>
      </c>
      <c r="E12" s="160" t="s">
        <v>247</v>
      </c>
      <c r="F12" s="160" t="s">
        <v>207</v>
      </c>
      <c r="G12" s="144" t="s">
        <v>7</v>
      </c>
      <c r="H12" s="324">
        <v>2.7199999999999998E-2</v>
      </c>
      <c r="I12" s="324">
        <v>0.15010000000000001</v>
      </c>
      <c r="J12" s="164">
        <v>45199</v>
      </c>
      <c r="K12" s="164">
        <v>45214</v>
      </c>
      <c r="L12" s="164">
        <v>44201</v>
      </c>
      <c r="M12" s="160" t="s">
        <v>229</v>
      </c>
      <c r="N12" s="339">
        <f>322.23+3.16</f>
        <v>325.39000000000004</v>
      </c>
      <c r="O12" s="340">
        <v>0</v>
      </c>
      <c r="P12" s="341">
        <f t="shared" si="3"/>
        <v>325.39000000000004</v>
      </c>
      <c r="Q12" s="166"/>
      <c r="R12" s="350">
        <v>322.23</v>
      </c>
      <c r="S12" s="341">
        <f>P12-R12</f>
        <v>3.160000000000025</v>
      </c>
      <c r="T12" s="348"/>
      <c r="U12" s="339">
        <v>0</v>
      </c>
      <c r="V12" s="354">
        <v>0</v>
      </c>
      <c r="W12" s="490">
        <f t="shared" si="1"/>
        <v>0</v>
      </c>
      <c r="X12" s="493">
        <f t="shared" si="4"/>
        <v>3.160000000000025</v>
      </c>
      <c r="Y12" s="133"/>
      <c r="Z12" s="166"/>
    </row>
    <row r="13" spans="1:26" s="144" customFormat="1" ht="15.75" customHeight="1" x14ac:dyDescent="0.25">
      <c r="A13" s="160">
        <v>4450</v>
      </c>
      <c r="B13" s="144" t="s">
        <v>231</v>
      </c>
      <c r="C13" s="167" t="s">
        <v>200</v>
      </c>
      <c r="D13" s="168" t="s">
        <v>201</v>
      </c>
      <c r="E13" s="168" t="s">
        <v>246</v>
      </c>
      <c r="F13" s="168" t="s">
        <v>232</v>
      </c>
      <c r="G13" s="144" t="s">
        <v>7</v>
      </c>
      <c r="H13" s="324">
        <v>0.05</v>
      </c>
      <c r="I13" s="324">
        <v>0.15010000000000001</v>
      </c>
      <c r="J13" s="164">
        <v>45565</v>
      </c>
      <c r="K13" s="164">
        <v>45580</v>
      </c>
      <c r="L13" s="164">
        <v>44279</v>
      </c>
      <c r="M13" s="168" t="s">
        <v>233</v>
      </c>
      <c r="N13" s="339">
        <v>1911</v>
      </c>
      <c r="O13" s="340">
        <v>0</v>
      </c>
      <c r="P13" s="341">
        <f t="shared" si="3"/>
        <v>1911</v>
      </c>
      <c r="Q13" s="166"/>
      <c r="R13" s="350">
        <v>0</v>
      </c>
      <c r="S13" s="341">
        <f>P13-R13</f>
        <v>1911</v>
      </c>
      <c r="T13" s="348"/>
      <c r="U13" s="339">
        <v>0</v>
      </c>
      <c r="V13" s="354">
        <v>0</v>
      </c>
      <c r="W13" s="490">
        <f t="shared" si="1"/>
        <v>0</v>
      </c>
      <c r="X13" s="493">
        <f t="shared" si="4"/>
        <v>1911</v>
      </c>
      <c r="Y13" s="133"/>
      <c r="Z13" s="166"/>
    </row>
    <row r="14" spans="1:26" s="144" customFormat="1" ht="15.75" customHeight="1" x14ac:dyDescent="0.25">
      <c r="A14" s="160">
        <v>4452</v>
      </c>
      <c r="B14" s="144" t="s">
        <v>204</v>
      </c>
      <c r="C14" s="167" t="s">
        <v>200</v>
      </c>
      <c r="D14" s="160" t="s">
        <v>201</v>
      </c>
      <c r="E14" s="160" t="s">
        <v>245</v>
      </c>
      <c r="F14" s="160" t="s">
        <v>205</v>
      </c>
      <c r="G14" s="144" t="s">
        <v>7</v>
      </c>
      <c r="H14" s="324">
        <v>0.05</v>
      </c>
      <c r="I14" s="324">
        <v>0.15010000000000001</v>
      </c>
      <c r="J14" s="164">
        <v>45565</v>
      </c>
      <c r="K14" s="164">
        <v>45580</v>
      </c>
      <c r="L14" s="164">
        <v>44279</v>
      </c>
      <c r="M14" s="160" t="s">
        <v>203</v>
      </c>
      <c r="N14" s="339">
        <v>34561.96</v>
      </c>
      <c r="O14" s="340">
        <v>5.41</v>
      </c>
      <c r="P14" s="341">
        <f t="shared" si="3"/>
        <v>34567.370000000003</v>
      </c>
      <c r="Q14" s="166"/>
      <c r="R14" s="350">
        <v>0</v>
      </c>
      <c r="S14" s="341">
        <f>P14-R14</f>
        <v>34567.370000000003</v>
      </c>
      <c r="T14" s="348"/>
      <c r="U14" s="339">
        <v>0</v>
      </c>
      <c r="V14" s="354">
        <v>0</v>
      </c>
      <c r="W14" s="490">
        <f t="shared" si="1"/>
        <v>0</v>
      </c>
      <c r="X14" s="493">
        <f t="shared" si="4"/>
        <v>34567.370000000003</v>
      </c>
      <c r="Y14" s="133"/>
      <c r="Z14" s="166"/>
    </row>
    <row r="15" spans="1:26" ht="15.75" customHeight="1" x14ac:dyDescent="0.25">
      <c r="A15" s="137">
        <v>4454</v>
      </c>
      <c r="B15" s="135" t="s">
        <v>306</v>
      </c>
      <c r="C15" s="169" t="s">
        <v>200</v>
      </c>
      <c r="D15" s="137" t="s">
        <v>201</v>
      </c>
      <c r="E15" s="137" t="s">
        <v>248</v>
      </c>
      <c r="F15" s="137" t="s">
        <v>268</v>
      </c>
      <c r="G15" s="135" t="s">
        <v>7</v>
      </c>
      <c r="H15" s="300">
        <v>0.05</v>
      </c>
      <c r="I15" s="300">
        <v>0.15010000000000001</v>
      </c>
      <c r="J15" s="171">
        <v>45565</v>
      </c>
      <c r="K15" s="171">
        <v>45580</v>
      </c>
      <c r="L15" s="171">
        <v>44279</v>
      </c>
      <c r="M15" s="137" t="s">
        <v>327</v>
      </c>
      <c r="N15" s="339">
        <v>1852.04</v>
      </c>
      <c r="O15" s="342">
        <v>34.119999999999997</v>
      </c>
      <c r="P15" s="343">
        <f t="shared" si="3"/>
        <v>1886.1599999999999</v>
      </c>
      <c r="Q15" s="173"/>
      <c r="R15" s="351">
        <v>0</v>
      </c>
      <c r="S15" s="341">
        <f t="shared" ref="S15:S21" si="5">P15-R15</f>
        <v>1886.1599999999999</v>
      </c>
      <c r="T15" s="177"/>
      <c r="U15" s="355">
        <v>1883.88</v>
      </c>
      <c r="V15" s="356">
        <v>0</v>
      </c>
      <c r="W15" s="490">
        <f t="shared" si="1"/>
        <v>1883.88</v>
      </c>
      <c r="X15" s="493">
        <f t="shared" si="4"/>
        <v>2.2799999999997453</v>
      </c>
      <c r="Y15" s="133"/>
      <c r="Z15" s="166"/>
    </row>
    <row r="16" spans="1:26" ht="15.75" customHeight="1" x14ac:dyDescent="0.25">
      <c r="A16" s="160">
        <v>4457</v>
      </c>
      <c r="B16" s="135" t="s">
        <v>266</v>
      </c>
      <c r="C16" s="169" t="s">
        <v>200</v>
      </c>
      <c r="D16" s="137" t="s">
        <v>201</v>
      </c>
      <c r="E16" s="137" t="s">
        <v>267</v>
      </c>
      <c r="F16" s="137" t="s">
        <v>268</v>
      </c>
      <c r="G16" s="135" t="s">
        <v>7</v>
      </c>
      <c r="H16" s="300">
        <v>0.05</v>
      </c>
      <c r="I16" s="300">
        <v>0.15010000000000001</v>
      </c>
      <c r="J16" s="171">
        <v>45565</v>
      </c>
      <c r="K16" s="171">
        <v>45580</v>
      </c>
      <c r="L16" s="171">
        <v>44279</v>
      </c>
      <c r="M16" s="137" t="s">
        <v>312</v>
      </c>
      <c r="N16" s="339">
        <v>881.52</v>
      </c>
      <c r="O16" s="342">
        <v>0</v>
      </c>
      <c r="P16" s="343">
        <f t="shared" si="3"/>
        <v>881.52</v>
      </c>
      <c r="Q16" s="173"/>
      <c r="R16" s="351">
        <v>0</v>
      </c>
      <c r="S16" s="341">
        <f t="shared" si="5"/>
        <v>881.52</v>
      </c>
      <c r="T16" s="177"/>
      <c r="U16" s="355">
        <v>0</v>
      </c>
      <c r="V16" s="356">
        <v>0</v>
      </c>
      <c r="W16" s="490">
        <f t="shared" si="1"/>
        <v>0</v>
      </c>
      <c r="X16" s="493">
        <f t="shared" si="4"/>
        <v>881.52</v>
      </c>
      <c r="Y16" s="133"/>
      <c r="Z16" s="166"/>
    </row>
    <row r="17" spans="1:26" s="144" customFormat="1" ht="15.75" customHeight="1" x14ac:dyDescent="0.25">
      <c r="A17" s="160">
        <v>4459</v>
      </c>
      <c r="B17" s="144" t="s">
        <v>243</v>
      </c>
      <c r="C17" s="167" t="s">
        <v>200</v>
      </c>
      <c r="D17" s="160" t="s">
        <v>201</v>
      </c>
      <c r="E17" s="160" t="s">
        <v>244</v>
      </c>
      <c r="F17" s="160" t="s">
        <v>202</v>
      </c>
      <c r="G17" s="144" t="s">
        <v>7</v>
      </c>
      <c r="H17" s="324">
        <v>0.05</v>
      </c>
      <c r="I17" s="324">
        <v>0.15010000000000001</v>
      </c>
      <c r="J17" s="164">
        <v>45565</v>
      </c>
      <c r="K17" s="164">
        <v>45580</v>
      </c>
      <c r="L17" s="164">
        <v>44279</v>
      </c>
      <c r="M17" s="160" t="s">
        <v>203</v>
      </c>
      <c r="N17" s="339">
        <v>138247.82</v>
      </c>
      <c r="O17" s="340">
        <v>21.66</v>
      </c>
      <c r="P17" s="341">
        <f t="shared" si="0"/>
        <v>138269.48000000001</v>
      </c>
      <c r="Q17" s="166"/>
      <c r="R17" s="350">
        <v>0</v>
      </c>
      <c r="S17" s="341">
        <f t="shared" si="5"/>
        <v>138269.48000000001</v>
      </c>
      <c r="T17" s="348"/>
      <c r="U17" s="339">
        <v>18067</v>
      </c>
      <c r="V17" s="354">
        <v>0</v>
      </c>
      <c r="W17" s="490">
        <f t="shared" si="1"/>
        <v>18067</v>
      </c>
      <c r="X17" s="493">
        <f t="shared" si="2"/>
        <v>120202.48000000001</v>
      </c>
      <c r="Y17" s="133"/>
      <c r="Z17" s="166"/>
    </row>
    <row r="18" spans="1:26" s="144" customFormat="1" ht="15.75" customHeight="1" x14ac:dyDescent="0.25">
      <c r="A18" s="160">
        <v>4461</v>
      </c>
      <c r="B18" s="144" t="s">
        <v>288</v>
      </c>
      <c r="C18" s="167" t="s">
        <v>200</v>
      </c>
      <c r="D18" s="160" t="s">
        <v>201</v>
      </c>
      <c r="E18" s="160" t="s">
        <v>273</v>
      </c>
      <c r="F18" s="160" t="s">
        <v>274</v>
      </c>
      <c r="G18" s="144" t="s">
        <v>7</v>
      </c>
      <c r="H18" s="324">
        <v>0.05</v>
      </c>
      <c r="I18" s="324">
        <v>0.15010000000000001</v>
      </c>
      <c r="J18" s="164">
        <v>45565</v>
      </c>
      <c r="K18" s="164">
        <v>45580</v>
      </c>
      <c r="L18" s="164">
        <v>44279</v>
      </c>
      <c r="M18" s="160" t="s">
        <v>310</v>
      </c>
      <c r="N18" s="339">
        <v>985.69</v>
      </c>
      <c r="O18" s="340">
        <v>0</v>
      </c>
      <c r="P18" s="341">
        <f t="shared" si="0"/>
        <v>985.69</v>
      </c>
      <c r="Q18" s="166"/>
      <c r="R18" s="350">
        <v>0</v>
      </c>
      <c r="S18" s="341">
        <f t="shared" si="5"/>
        <v>985.69</v>
      </c>
      <c r="T18" s="348"/>
      <c r="U18" s="339">
        <v>0</v>
      </c>
      <c r="V18" s="354">
        <v>0</v>
      </c>
      <c r="W18" s="490">
        <f t="shared" si="1"/>
        <v>0</v>
      </c>
      <c r="X18" s="493">
        <f t="shared" si="2"/>
        <v>985.69</v>
      </c>
      <c r="Y18" s="133"/>
      <c r="Z18" s="166"/>
    </row>
    <row r="19" spans="1:26" s="144" customFormat="1" ht="15.75" customHeight="1" x14ac:dyDescent="0.25">
      <c r="A19" s="160">
        <v>4462</v>
      </c>
      <c r="B19" s="144" t="s">
        <v>317</v>
      </c>
      <c r="C19" s="167" t="s">
        <v>200</v>
      </c>
      <c r="D19" s="160" t="s">
        <v>201</v>
      </c>
      <c r="E19" s="160" t="s">
        <v>275</v>
      </c>
      <c r="F19" s="160" t="s">
        <v>276</v>
      </c>
      <c r="G19" s="144" t="s">
        <v>7</v>
      </c>
      <c r="H19" s="324">
        <v>0.05</v>
      </c>
      <c r="I19" s="324">
        <v>0.15010000000000001</v>
      </c>
      <c r="J19" s="164">
        <v>45565</v>
      </c>
      <c r="K19" s="164">
        <v>45580</v>
      </c>
      <c r="L19" s="164">
        <v>44279</v>
      </c>
      <c r="M19" s="160" t="s">
        <v>311</v>
      </c>
      <c r="N19" s="339">
        <v>1459.96</v>
      </c>
      <c r="O19" s="340">
        <v>0</v>
      </c>
      <c r="P19" s="341">
        <f t="shared" si="0"/>
        <v>1459.96</v>
      </c>
      <c r="Q19" s="166"/>
      <c r="R19" s="350">
        <v>0</v>
      </c>
      <c r="S19" s="341">
        <f t="shared" si="5"/>
        <v>1459.96</v>
      </c>
      <c r="T19" s="348"/>
      <c r="U19" s="339">
        <v>0</v>
      </c>
      <c r="V19" s="354">
        <v>0</v>
      </c>
      <c r="W19" s="490">
        <f t="shared" si="1"/>
        <v>0</v>
      </c>
      <c r="X19" s="493">
        <f t="shared" si="2"/>
        <v>1459.96</v>
      </c>
      <c r="Y19" s="130"/>
      <c r="Z19" s="166"/>
    </row>
    <row r="20" spans="1:26" s="144" customFormat="1" ht="15.75" customHeight="1" x14ac:dyDescent="0.25">
      <c r="A20" s="160">
        <v>4463</v>
      </c>
      <c r="B20" s="144" t="s">
        <v>290</v>
      </c>
      <c r="C20" s="167" t="s">
        <v>200</v>
      </c>
      <c r="D20" s="160" t="s">
        <v>201</v>
      </c>
      <c r="E20" s="160" t="s">
        <v>277</v>
      </c>
      <c r="F20" s="160" t="s">
        <v>278</v>
      </c>
      <c r="G20" s="144" t="s">
        <v>7</v>
      </c>
      <c r="H20" s="324">
        <v>0.05</v>
      </c>
      <c r="I20" s="324">
        <v>0.15010000000000001</v>
      </c>
      <c r="J20" s="164">
        <v>45565</v>
      </c>
      <c r="K20" s="164">
        <v>45580</v>
      </c>
      <c r="L20" s="164">
        <v>44279</v>
      </c>
      <c r="M20" s="160" t="s">
        <v>308</v>
      </c>
      <c r="N20" s="339">
        <v>4923.47</v>
      </c>
      <c r="O20" s="340">
        <v>0</v>
      </c>
      <c r="P20" s="341">
        <f t="shared" si="0"/>
        <v>4923.47</v>
      </c>
      <c r="Q20" s="166"/>
      <c r="R20" s="350">
        <v>0</v>
      </c>
      <c r="S20" s="341">
        <f t="shared" si="5"/>
        <v>4923.47</v>
      </c>
      <c r="T20" s="348"/>
      <c r="U20" s="339">
        <v>0</v>
      </c>
      <c r="V20" s="354">
        <v>0</v>
      </c>
      <c r="W20" s="490">
        <f t="shared" si="1"/>
        <v>0</v>
      </c>
      <c r="X20" s="493">
        <f t="shared" si="2"/>
        <v>4923.47</v>
      </c>
      <c r="Y20" s="130"/>
      <c r="Z20" s="166"/>
    </row>
    <row r="21" spans="1:26" s="144" customFormat="1" ht="15.75" customHeight="1" x14ac:dyDescent="0.25">
      <c r="A21" s="160">
        <v>4464</v>
      </c>
      <c r="B21" s="144" t="s">
        <v>319</v>
      </c>
      <c r="C21" s="167" t="s">
        <v>313</v>
      </c>
      <c r="D21" s="160" t="s">
        <v>183</v>
      </c>
      <c r="E21" s="160" t="s">
        <v>279</v>
      </c>
      <c r="F21" s="160" t="s">
        <v>280</v>
      </c>
      <c r="G21" s="144" t="s">
        <v>7</v>
      </c>
      <c r="H21" s="324">
        <v>0.05</v>
      </c>
      <c r="I21" s="324">
        <v>0.15010000000000001</v>
      </c>
      <c r="J21" s="164">
        <v>45199</v>
      </c>
      <c r="K21" s="164">
        <v>45214</v>
      </c>
      <c r="L21" s="164">
        <v>44201</v>
      </c>
      <c r="M21" s="160" t="s">
        <v>309</v>
      </c>
      <c r="N21" s="344">
        <v>5999.52</v>
      </c>
      <c r="O21" s="345">
        <v>0</v>
      </c>
      <c r="P21" s="346">
        <f t="shared" si="0"/>
        <v>5999.52</v>
      </c>
      <c r="Q21" s="166"/>
      <c r="R21" s="352">
        <v>0</v>
      </c>
      <c r="S21" s="346">
        <f t="shared" si="5"/>
        <v>5999.52</v>
      </c>
      <c r="T21" s="348"/>
      <c r="U21" s="344">
        <v>5999.52</v>
      </c>
      <c r="V21" s="357">
        <v>0</v>
      </c>
      <c r="W21" s="491">
        <f t="shared" si="1"/>
        <v>5999.52</v>
      </c>
      <c r="X21" s="494">
        <f t="shared" si="2"/>
        <v>0</v>
      </c>
      <c r="Y21" s="130"/>
      <c r="Z21" s="166"/>
    </row>
    <row r="22" spans="1:26" ht="15.75" customHeight="1" thickBot="1" x14ac:dyDescent="0.3">
      <c r="D22" s="137"/>
      <c r="E22" s="137"/>
      <c r="M22" s="175" t="s">
        <v>38</v>
      </c>
      <c r="N22" s="338">
        <f>SUM(N7:N21)</f>
        <v>272701.98</v>
      </c>
      <c r="O22" s="360">
        <f>SUM(O7:O21)</f>
        <v>6967.44</v>
      </c>
      <c r="P22" s="361">
        <f>SUM(P7:P21)</f>
        <v>279669.42000000004</v>
      </c>
      <c r="Q22" s="173"/>
      <c r="R22" s="353">
        <f>SUM(R7:R21)</f>
        <v>322.23</v>
      </c>
      <c r="S22" s="362">
        <f>SUM(S7:S21)</f>
        <v>279347.19</v>
      </c>
      <c r="T22" s="173"/>
      <c r="U22" s="338">
        <f>SUM(U7:U21)</f>
        <v>109128.62000000001</v>
      </c>
      <c r="V22" s="360">
        <f>SUM(V7:V21)</f>
        <v>0</v>
      </c>
      <c r="W22" s="492">
        <f>SUM(W7:W21)</f>
        <v>109128.62000000001</v>
      </c>
      <c r="X22" s="495">
        <f>SUM(X7:X21)</f>
        <v>170218.57</v>
      </c>
    </row>
    <row r="23" spans="1:26" ht="15.75" customHeight="1" thickTop="1" x14ac:dyDescent="0.25">
      <c r="D23" s="137"/>
      <c r="E23" s="137"/>
      <c r="M23" s="175"/>
      <c r="N23" s="173"/>
      <c r="O23" s="173"/>
      <c r="P23" s="173"/>
      <c r="Q23" s="173"/>
      <c r="R23" s="173"/>
      <c r="S23" s="173"/>
      <c r="T23" s="173"/>
      <c r="U23" s="173"/>
      <c r="V23" s="173"/>
      <c r="W23" s="172"/>
      <c r="X23" s="172"/>
    </row>
    <row r="24" spans="1:26" ht="15.75" customHeight="1" x14ac:dyDescent="0.25">
      <c r="B24" s="132" t="s">
        <v>111</v>
      </c>
      <c r="D24" s="137"/>
      <c r="E24" s="137"/>
      <c r="M24" s="175"/>
      <c r="N24" s="173"/>
      <c r="O24" s="173"/>
      <c r="P24" s="173"/>
      <c r="Q24" s="173"/>
      <c r="R24" s="173"/>
      <c r="S24" s="173"/>
      <c r="T24" s="173"/>
      <c r="U24" s="173"/>
      <c r="V24" s="173"/>
      <c r="W24" s="172"/>
      <c r="X24" s="172"/>
    </row>
    <row r="25" spans="1:26" ht="15.75" customHeight="1" x14ac:dyDescent="0.25">
      <c r="B25" s="575" t="s">
        <v>352</v>
      </c>
      <c r="C25" s="576"/>
      <c r="D25" s="576"/>
      <c r="E25" s="576"/>
      <c r="F25" s="576"/>
      <c r="G25" s="576"/>
      <c r="H25" s="299"/>
      <c r="I25" s="299"/>
      <c r="J25" s="176"/>
      <c r="O25" s="177"/>
      <c r="W25" s="178"/>
      <c r="X25" s="178"/>
      <c r="Z25" s="173"/>
    </row>
    <row r="26" spans="1:26" ht="15.75" customHeight="1" x14ac:dyDescent="0.25">
      <c r="D26" s="137"/>
      <c r="E26" s="137"/>
      <c r="N26" s="130"/>
      <c r="W26" s="141"/>
      <c r="X26" s="141"/>
    </row>
    <row r="27" spans="1:26" ht="15.75" customHeight="1" x14ac:dyDescent="0.25">
      <c r="B27" s="576" t="s">
        <v>115</v>
      </c>
      <c r="C27" s="576"/>
      <c r="D27" s="576"/>
      <c r="E27" s="576"/>
      <c r="F27" s="576"/>
      <c r="G27" s="576"/>
      <c r="H27" s="180"/>
      <c r="I27" s="180"/>
      <c r="J27" s="179"/>
      <c r="W27" s="141"/>
      <c r="X27" s="141"/>
    </row>
    <row r="28" spans="1:26" ht="15.75" customHeight="1" x14ac:dyDescent="0.25">
      <c r="B28" s="179"/>
      <c r="C28" s="179"/>
      <c r="D28" s="179"/>
      <c r="E28" s="179"/>
      <c r="F28" s="180"/>
      <c r="G28" s="179"/>
      <c r="H28" s="180"/>
      <c r="I28" s="180"/>
      <c r="J28" s="179"/>
      <c r="W28" s="141"/>
      <c r="X28" s="141"/>
    </row>
    <row r="29" spans="1:26" ht="15.75" customHeight="1" x14ac:dyDescent="0.25">
      <c r="B29" s="576" t="s">
        <v>139</v>
      </c>
      <c r="C29" s="576"/>
      <c r="D29" s="576"/>
      <c r="E29" s="576"/>
      <c r="F29" s="576"/>
      <c r="G29" s="576"/>
      <c r="W29" s="141"/>
      <c r="X29" s="141"/>
    </row>
    <row r="30" spans="1:26" ht="15.75" customHeight="1" x14ac:dyDescent="0.25">
      <c r="B30" s="181" t="s">
        <v>138</v>
      </c>
      <c r="D30" s="137"/>
      <c r="E30" s="137"/>
      <c r="W30" s="141"/>
      <c r="X30" s="141"/>
    </row>
    <row r="31" spans="1:26" ht="15.75" customHeight="1" x14ac:dyDescent="0.25">
      <c r="B31" s="181"/>
      <c r="D31" s="137"/>
      <c r="E31" s="137"/>
      <c r="W31" s="141"/>
      <c r="X31" s="141"/>
    </row>
    <row r="32" spans="1:26" ht="15.75" customHeight="1" x14ac:dyDescent="0.25">
      <c r="B32" s="131" t="s">
        <v>98</v>
      </c>
      <c r="C32" s="182" t="s">
        <v>101</v>
      </c>
      <c r="D32" s="183" t="s">
        <v>102</v>
      </c>
      <c r="E32" s="183"/>
      <c r="W32" s="141"/>
      <c r="X32" s="141"/>
    </row>
    <row r="33" spans="2:24" ht="15.75" customHeight="1" x14ac:dyDescent="0.25">
      <c r="B33" s="135" t="s">
        <v>99</v>
      </c>
      <c r="C33" s="184" t="s">
        <v>236</v>
      </c>
      <c r="D33" s="185" t="s">
        <v>105</v>
      </c>
      <c r="E33" s="185"/>
      <c r="W33" s="141"/>
      <c r="X33" s="141"/>
    </row>
    <row r="34" spans="2:24" ht="15.75" customHeight="1" x14ac:dyDescent="0.25">
      <c r="B34" s="135" t="s">
        <v>100</v>
      </c>
      <c r="C34" s="184" t="s">
        <v>185</v>
      </c>
      <c r="D34" s="185" t="s">
        <v>237</v>
      </c>
      <c r="E34" s="185"/>
      <c r="W34" s="141"/>
      <c r="X34" s="141"/>
    </row>
    <row r="35" spans="2:24" ht="15.75" customHeight="1" x14ac:dyDescent="0.25">
      <c r="B35" s="135" t="s">
        <v>315</v>
      </c>
      <c r="C35" s="184" t="s">
        <v>234</v>
      </c>
      <c r="D35" s="185" t="s">
        <v>235</v>
      </c>
      <c r="E35" s="185"/>
      <c r="W35" s="141"/>
      <c r="X35" s="141"/>
    </row>
    <row r="36" spans="2:24" ht="15.75" customHeight="1" x14ac:dyDescent="0.25">
      <c r="B36" s="135" t="s">
        <v>316</v>
      </c>
      <c r="C36" s="184" t="s">
        <v>234</v>
      </c>
      <c r="D36" s="185" t="s">
        <v>235</v>
      </c>
      <c r="E36" s="185"/>
      <c r="W36" s="141"/>
      <c r="X36" s="141"/>
    </row>
    <row r="37" spans="2:24" ht="15.75" customHeight="1" x14ac:dyDescent="0.25">
      <c r="C37" s="135"/>
      <c r="E37" s="185"/>
      <c r="W37" s="141"/>
      <c r="X37" s="141"/>
    </row>
    <row r="38" spans="2:24" ht="15.75" customHeight="1" x14ac:dyDescent="0.25">
      <c r="C38" s="184"/>
      <c r="D38" s="185"/>
      <c r="E38" s="185"/>
      <c r="W38" s="141"/>
      <c r="X38" s="141"/>
    </row>
    <row r="39" spans="2:24" ht="15.75" customHeight="1" x14ac:dyDescent="0.25">
      <c r="B39" s="572" t="s">
        <v>214</v>
      </c>
      <c r="C39" s="572"/>
      <c r="D39" s="572"/>
      <c r="E39" s="572"/>
      <c r="F39" s="572"/>
      <c r="G39" s="572"/>
      <c r="H39" s="572"/>
      <c r="I39" s="572"/>
      <c r="W39" s="141"/>
      <c r="X39" s="141"/>
    </row>
    <row r="40" spans="2:24" ht="15.75" customHeight="1" x14ac:dyDescent="0.25">
      <c r="B40" s="128" t="s">
        <v>215</v>
      </c>
      <c r="C40" s="184"/>
      <c r="D40" s="185"/>
      <c r="E40" s="185"/>
      <c r="W40" s="141"/>
      <c r="X40" s="141"/>
    </row>
    <row r="41" spans="2:24" ht="15.75" customHeight="1" x14ac:dyDescent="0.25">
      <c r="B41" s="187"/>
      <c r="C41" s="188"/>
      <c r="D41" s="187"/>
      <c r="E41" s="187"/>
      <c r="F41" s="189"/>
      <c r="G41" s="187"/>
      <c r="H41" s="189"/>
      <c r="I41" s="189"/>
      <c r="J41" s="187"/>
      <c r="K41" s="187"/>
      <c r="L41" s="187"/>
      <c r="M41" s="187"/>
      <c r="N41" s="187"/>
      <c r="O41" s="187"/>
      <c r="P41" s="187"/>
      <c r="Q41" s="187"/>
      <c r="R41" s="187"/>
      <c r="S41" s="187"/>
      <c r="T41" s="187"/>
      <c r="U41" s="190" t="s">
        <v>353</v>
      </c>
      <c r="V41" s="190"/>
      <c r="W41" s="190"/>
      <c r="X41" s="141"/>
    </row>
    <row r="42" spans="2:24" ht="15.75" customHeight="1" x14ac:dyDescent="0.25">
      <c r="B42" s="191" t="s">
        <v>354</v>
      </c>
      <c r="C42" s="192" t="s">
        <v>2</v>
      </c>
      <c r="D42" s="193"/>
      <c r="E42" s="193"/>
      <c r="F42" s="193" t="s">
        <v>34</v>
      </c>
      <c r="G42" s="193" t="s">
        <v>35</v>
      </c>
      <c r="H42" s="193"/>
      <c r="I42" s="193"/>
      <c r="J42" s="193"/>
      <c r="K42" s="193"/>
      <c r="L42" s="193"/>
      <c r="M42" s="193" t="s">
        <v>36</v>
      </c>
      <c r="N42" s="193" t="s">
        <v>37</v>
      </c>
      <c r="O42" s="194"/>
      <c r="P42" s="194"/>
      <c r="Q42" s="194"/>
      <c r="R42" s="194"/>
      <c r="S42" s="194"/>
      <c r="T42" s="194"/>
      <c r="U42" s="195" t="s">
        <v>81</v>
      </c>
      <c r="V42" s="196"/>
      <c r="W42" s="196"/>
      <c r="X42" s="141"/>
    </row>
    <row r="43" spans="2:24" ht="15.75" customHeight="1" x14ac:dyDescent="0.25">
      <c r="B43" s="197"/>
      <c r="C43" s="198"/>
      <c r="D43" s="146"/>
      <c r="E43" s="146"/>
      <c r="F43" s="146"/>
      <c r="G43" s="146"/>
      <c r="H43" s="203"/>
      <c r="I43" s="203"/>
      <c r="J43" s="146"/>
      <c r="K43" s="146"/>
      <c r="L43" s="146"/>
      <c r="M43" s="146"/>
      <c r="N43" s="146"/>
      <c r="O43" s="199"/>
      <c r="P43" s="199"/>
      <c r="Q43" s="199"/>
      <c r="R43" s="199"/>
      <c r="S43" s="199"/>
      <c r="T43" s="199"/>
      <c r="U43" s="141"/>
      <c r="V43" s="200"/>
      <c r="W43" s="200"/>
      <c r="X43" s="141"/>
    </row>
    <row r="44" spans="2:24" ht="15.75" customHeight="1" x14ac:dyDescent="0.25">
      <c r="B44" s="197"/>
      <c r="C44" s="198"/>
      <c r="D44" s="146"/>
      <c r="E44" s="146"/>
      <c r="F44" s="146"/>
      <c r="G44" s="146"/>
      <c r="H44" s="203"/>
      <c r="I44" s="203"/>
      <c r="J44" s="146"/>
      <c r="K44" s="146"/>
      <c r="L44" s="146"/>
      <c r="M44" s="146"/>
      <c r="N44" s="146"/>
      <c r="O44" s="199"/>
      <c r="P44" s="199"/>
      <c r="Q44" s="199"/>
      <c r="R44" s="199"/>
      <c r="S44" s="199"/>
      <c r="T44" s="199"/>
      <c r="U44" s="141"/>
      <c r="V44" s="200"/>
      <c r="W44" s="200"/>
      <c r="X44" s="141"/>
    </row>
    <row r="45" spans="2:24" ht="15.75" customHeight="1" x14ac:dyDescent="0.25">
      <c r="B45" s="197"/>
      <c r="C45" s="198"/>
      <c r="D45" s="146"/>
      <c r="E45" s="146"/>
      <c r="F45" s="146"/>
      <c r="G45" s="146"/>
      <c r="H45" s="203"/>
      <c r="I45" s="203"/>
      <c r="J45" s="146"/>
      <c r="K45" s="146"/>
      <c r="L45" s="146"/>
      <c r="M45" s="146"/>
      <c r="N45" s="146"/>
      <c r="O45" s="199"/>
      <c r="P45" s="199"/>
      <c r="Q45" s="199"/>
      <c r="R45" s="199"/>
      <c r="S45" s="199"/>
      <c r="T45" s="199"/>
      <c r="U45" s="141"/>
      <c r="V45" s="200"/>
      <c r="W45" s="200"/>
      <c r="X45" s="141"/>
    </row>
    <row r="46" spans="2:24" ht="15.75" customHeight="1" x14ac:dyDescent="0.25">
      <c r="B46" s="197"/>
      <c r="C46" s="198"/>
      <c r="D46" s="146"/>
      <c r="E46" s="146"/>
      <c r="F46" s="146"/>
      <c r="G46" s="146"/>
      <c r="H46" s="203"/>
      <c r="I46" s="203"/>
      <c r="J46" s="146"/>
      <c r="K46" s="146"/>
      <c r="L46" s="146"/>
      <c r="M46" s="146"/>
      <c r="N46" s="146"/>
      <c r="O46" s="199"/>
      <c r="P46" s="199"/>
      <c r="Q46" s="199"/>
      <c r="R46" s="199"/>
      <c r="S46" s="199"/>
      <c r="T46" s="199"/>
      <c r="U46" s="141"/>
      <c r="V46" s="200"/>
      <c r="W46" s="200"/>
      <c r="X46" s="141"/>
    </row>
    <row r="47" spans="2:24" ht="15.75" customHeight="1" x14ac:dyDescent="0.25">
      <c r="B47" s="197"/>
      <c r="C47" s="198"/>
      <c r="D47" s="146"/>
      <c r="E47" s="146"/>
      <c r="F47" s="146"/>
      <c r="G47" s="146"/>
      <c r="H47" s="203"/>
      <c r="I47" s="203"/>
      <c r="J47" s="146"/>
      <c r="K47" s="146"/>
      <c r="L47" s="146"/>
      <c r="M47" s="146"/>
      <c r="N47" s="146"/>
      <c r="O47" s="199"/>
      <c r="P47" s="199"/>
      <c r="Q47" s="199"/>
      <c r="R47" s="199"/>
      <c r="S47" s="199"/>
      <c r="T47" s="199"/>
      <c r="U47" s="141"/>
      <c r="V47" s="200"/>
      <c r="W47" s="200"/>
      <c r="X47" s="141"/>
    </row>
    <row r="48" spans="2:24" ht="15.75" customHeight="1" x14ac:dyDescent="0.25">
      <c r="B48" s="197"/>
      <c r="C48" s="198"/>
      <c r="D48" s="146"/>
      <c r="E48" s="146"/>
      <c r="F48" s="146"/>
      <c r="G48" s="146"/>
      <c r="H48" s="203"/>
      <c r="I48" s="203"/>
      <c r="J48" s="146"/>
      <c r="K48" s="146"/>
      <c r="L48" s="146"/>
      <c r="M48" s="146"/>
      <c r="N48" s="146"/>
      <c r="O48" s="199"/>
      <c r="P48" s="199"/>
      <c r="Q48" s="199"/>
      <c r="R48" s="199"/>
      <c r="S48" s="199"/>
      <c r="T48" s="199"/>
      <c r="U48" s="141"/>
      <c r="V48" s="200"/>
      <c r="W48" s="200"/>
      <c r="X48" s="141"/>
    </row>
    <row r="49" spans="2:24" ht="15.75" customHeight="1" x14ac:dyDescent="0.25">
      <c r="B49" s="197"/>
      <c r="C49" s="198"/>
      <c r="D49" s="146"/>
      <c r="E49" s="146"/>
      <c r="F49" s="146"/>
      <c r="G49" s="146"/>
      <c r="H49" s="203"/>
      <c r="I49" s="203"/>
      <c r="J49" s="146"/>
      <c r="K49" s="146"/>
      <c r="L49" s="146"/>
      <c r="M49" s="146"/>
      <c r="N49" s="146"/>
      <c r="O49" s="199"/>
      <c r="P49" s="199"/>
      <c r="Q49" s="199"/>
      <c r="R49" s="199"/>
      <c r="S49" s="199"/>
      <c r="T49" s="199"/>
      <c r="U49" s="141"/>
      <c r="V49" s="200"/>
      <c r="W49" s="200"/>
      <c r="X49" s="141"/>
    </row>
    <row r="50" spans="2:24" ht="15.75" customHeight="1" x14ac:dyDescent="0.25">
      <c r="B50" s="197"/>
      <c r="C50" s="198"/>
      <c r="D50" s="146"/>
      <c r="E50" s="146"/>
      <c r="F50" s="146"/>
      <c r="G50" s="146"/>
      <c r="H50" s="203"/>
      <c r="I50" s="203"/>
      <c r="J50" s="146"/>
      <c r="K50" s="146"/>
      <c r="L50" s="146"/>
      <c r="M50" s="146"/>
      <c r="N50" s="146"/>
      <c r="O50" s="199"/>
      <c r="P50" s="199"/>
      <c r="Q50" s="199"/>
      <c r="R50" s="199"/>
      <c r="S50" s="199"/>
      <c r="T50" s="199"/>
      <c r="U50" s="141"/>
      <c r="V50" s="200"/>
      <c r="W50" s="200"/>
      <c r="X50" s="141"/>
    </row>
    <row r="51" spans="2:24" ht="15.75" customHeight="1" x14ac:dyDescent="0.25">
      <c r="B51" s="197"/>
      <c r="C51" s="198"/>
      <c r="D51" s="146"/>
      <c r="E51" s="146"/>
      <c r="F51" s="146"/>
      <c r="G51" s="146"/>
      <c r="H51" s="203"/>
      <c r="I51" s="203"/>
      <c r="J51" s="146"/>
      <c r="K51" s="146"/>
      <c r="L51" s="146"/>
      <c r="M51" s="146"/>
      <c r="N51" s="146"/>
      <c r="O51" s="199"/>
      <c r="P51" s="199"/>
      <c r="Q51" s="199"/>
      <c r="R51" s="199"/>
      <c r="S51" s="199"/>
      <c r="T51" s="199"/>
      <c r="U51" s="141"/>
      <c r="V51" s="200"/>
      <c r="W51" s="200"/>
      <c r="X51" s="141"/>
    </row>
    <row r="52" spans="2:24" ht="15.75" customHeight="1" x14ac:dyDescent="0.25">
      <c r="P52" s="166"/>
      <c r="Q52" s="166"/>
      <c r="R52" s="144"/>
      <c r="S52" s="144"/>
      <c r="T52" s="144"/>
      <c r="U52" s="144" t="s">
        <v>301</v>
      </c>
      <c r="V52" s="144"/>
      <c r="W52" s="166">
        <f>SUM(W22)</f>
        <v>109128.62000000001</v>
      </c>
    </row>
    <row r="53" spans="2:24" ht="15.75" customHeight="1" x14ac:dyDescent="0.25">
      <c r="P53" s="144"/>
      <c r="Q53" s="144"/>
      <c r="R53" s="144"/>
      <c r="S53" s="144"/>
      <c r="T53" s="144"/>
      <c r="U53" s="144"/>
      <c r="V53" s="144"/>
      <c r="W53" s="144"/>
    </row>
    <row r="54" spans="2:24" ht="15.75" customHeight="1" x14ac:dyDescent="0.25"/>
    <row r="55" spans="2:24" ht="15.75" customHeight="1" x14ac:dyDescent="0.25"/>
    <row r="56" spans="2:24" ht="15.75" customHeight="1" x14ac:dyDescent="0.25"/>
    <row r="57" spans="2:24" ht="15.75" customHeight="1" x14ac:dyDescent="0.25"/>
    <row r="58" spans="2:24" ht="15.75" customHeight="1" x14ac:dyDescent="0.25"/>
    <row r="59" spans="2:24" ht="15.75" customHeight="1" x14ac:dyDescent="0.25"/>
    <row r="60" spans="2:24" ht="15.75" customHeight="1" x14ac:dyDescent="0.25"/>
    <row r="61" spans="2:24" ht="15.75" customHeight="1" x14ac:dyDescent="0.25"/>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sheetData>
  <mergeCells count="6">
    <mergeCell ref="B39:I39"/>
    <mergeCell ref="U5:W5"/>
    <mergeCell ref="U4:W4"/>
    <mergeCell ref="B25:G25"/>
    <mergeCell ref="B27:G27"/>
    <mergeCell ref="B29:G29"/>
  </mergeCells>
  <conditionalFormatting sqref="A7:P21 U7:X21 R7:S21">
    <cfRule type="expression" dxfId="45" priority="1">
      <formula>MOD(ROW(),2)=0</formula>
    </cfRule>
  </conditionalFormatting>
  <hyperlinks>
    <hyperlink ref="B30" r:id="rId1"/>
  </hyperlinks>
  <printOptions horizontalCentered="1" gridLines="1"/>
  <pageMargins left="0" right="0" top="0.75" bottom="0.75" header="0.3" footer="0.3"/>
  <pageSetup paperSize="5" scale="6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J7" activePane="bottomRight" state="frozen"/>
      <selection activeCell="H1" sqref="H1:I1048576"/>
      <selection pane="topRight" activeCell="H1" sqref="H1:I1048576"/>
      <selection pane="bottomLeft" activeCell="H1" sqref="H1:I1048576"/>
      <selection pane="bottomRight" activeCell="X7" sqref="X7:X15"/>
    </sheetView>
  </sheetViews>
  <sheetFormatPr defaultColWidth="9.140625" defaultRowHeight="15" x14ac:dyDescent="0.25"/>
  <cols>
    <col min="1" max="1" width="7.85546875" style="135" customWidth="1"/>
    <col min="2" max="2" width="62" style="135" customWidth="1"/>
    <col min="3" max="3" width="36.28515625" style="135" bestFit="1" customWidth="1"/>
    <col min="4" max="4" width="14.5703125" style="135" customWidth="1"/>
    <col min="5" max="5" width="8.28515625" style="135" customWidth="1"/>
    <col min="6" max="6" width="19.42578125" style="135" customWidth="1"/>
    <col min="7" max="7" width="23" style="135" customWidth="1"/>
    <col min="8" max="8" width="11.42578125" style="137" customWidth="1"/>
    <col min="9" max="9" width="12.140625" style="137" customWidth="1"/>
    <col min="10" max="10" width="12.28515625" style="135" customWidth="1"/>
    <col min="11" max="11" width="15.7109375" style="135" customWidth="1"/>
    <col min="12" max="12" width="9.42578125" style="135" bestFit="1" customWidth="1"/>
    <col min="13" max="13" width="19.28515625" style="135" customWidth="1"/>
    <col min="14" max="14" width="15.85546875" style="135" bestFit="1" customWidth="1"/>
    <col min="15" max="15" width="13.7109375" style="135" customWidth="1"/>
    <col min="16" max="16" width="15.85546875" style="135" bestFit="1" customWidth="1"/>
    <col min="17" max="17" width="3.7109375" style="135" customWidth="1"/>
    <col min="18" max="18" width="15.85546875" style="135" customWidth="1"/>
    <col min="19" max="19" width="15.85546875" style="135" bestFit="1" customWidth="1"/>
    <col min="20" max="20" width="3.7109375" style="135" customWidth="1"/>
    <col min="21" max="21" width="15.85546875" style="135" bestFit="1" customWidth="1"/>
    <col min="22" max="22" width="15" style="135" bestFit="1" customWidth="1"/>
    <col min="23" max="23" width="15.85546875" style="135" bestFit="1" customWidth="1"/>
    <col min="24" max="24" width="14.28515625" style="135" customWidth="1"/>
    <col min="25" max="25" width="13" style="135" bestFit="1" customWidth="1"/>
    <col min="26" max="16384" width="9.140625" style="135"/>
  </cols>
  <sheetData>
    <row r="1" spans="1:25" ht="15.75" customHeight="1" x14ac:dyDescent="0.25">
      <c r="A1" s="132" t="s">
        <v>14</v>
      </c>
    </row>
    <row r="2" spans="1:25" ht="15.75" customHeight="1" x14ac:dyDescent="0.25">
      <c r="A2" s="138" t="str">
        <f>'#2911 Western Academy'!A2</f>
        <v>Federal Grant Allocations/Reimbursements as of: 06/30/2023</v>
      </c>
      <c r="B2" s="202"/>
      <c r="N2" s="140"/>
      <c r="O2" s="140"/>
      <c r="Q2" s="141"/>
      <c r="R2" s="141"/>
      <c r="S2" s="141"/>
      <c r="T2" s="141"/>
    </row>
    <row r="3" spans="1:25" ht="15.75" customHeight="1" x14ac:dyDescent="0.25">
      <c r="A3" s="142" t="s">
        <v>60</v>
      </c>
      <c r="B3" s="132"/>
      <c r="D3" s="132"/>
      <c r="E3" s="132"/>
      <c r="F3" s="132"/>
      <c r="Q3" s="141"/>
      <c r="R3" s="141"/>
      <c r="S3" s="141"/>
      <c r="T3" s="141"/>
      <c r="U3" s="136"/>
      <c r="V3" s="143"/>
    </row>
    <row r="4" spans="1:25" ht="15.75" customHeight="1" x14ac:dyDescent="0.25">
      <c r="A4" s="132" t="s">
        <v>147</v>
      </c>
      <c r="N4" s="145"/>
      <c r="O4" s="145"/>
      <c r="P4" s="145"/>
      <c r="Q4" s="146"/>
      <c r="R4" s="141"/>
      <c r="S4" s="141"/>
      <c r="T4" s="146"/>
      <c r="U4" s="574" t="s">
        <v>211</v>
      </c>
      <c r="V4" s="574"/>
      <c r="W4" s="574"/>
      <c r="X4" s="147"/>
    </row>
    <row r="5" spans="1:25" ht="15.75" thickBot="1" x14ac:dyDescent="0.3">
      <c r="A5" s="137"/>
      <c r="H5" s="148"/>
      <c r="I5" s="148"/>
      <c r="N5" s="145"/>
      <c r="O5" s="145"/>
      <c r="P5" s="145"/>
      <c r="Q5" s="146"/>
      <c r="R5" s="150"/>
      <c r="S5" s="150"/>
      <c r="T5" s="146"/>
      <c r="U5" s="573"/>
      <c r="V5" s="573"/>
      <c r="W5" s="573"/>
      <c r="X5" s="151"/>
    </row>
    <row r="6" spans="1:25" s="205" customFormat="1" ht="73.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c r="Y6" s="247"/>
    </row>
    <row r="7" spans="1:25" ht="15.75" customHeight="1" x14ac:dyDescent="0.25">
      <c r="A7" s="137">
        <v>4253</v>
      </c>
      <c r="B7" s="135" t="s">
        <v>114</v>
      </c>
      <c r="C7" s="293" t="s">
        <v>108</v>
      </c>
      <c r="D7" s="137" t="s">
        <v>216</v>
      </c>
      <c r="E7" s="137" t="s">
        <v>240</v>
      </c>
      <c r="F7" s="135" t="s">
        <v>217</v>
      </c>
      <c r="G7" s="135" t="s">
        <v>7</v>
      </c>
      <c r="H7" s="300">
        <v>2.7199999999999998E-2</v>
      </c>
      <c r="I7" s="300">
        <v>0.15010000000000001</v>
      </c>
      <c r="J7" s="171">
        <v>45107</v>
      </c>
      <c r="K7" s="171">
        <v>45108</v>
      </c>
      <c r="L7" s="171">
        <v>44743</v>
      </c>
      <c r="M7" s="160" t="s">
        <v>212</v>
      </c>
      <c r="N7" s="428">
        <v>621561.06999999995</v>
      </c>
      <c r="O7" s="429">
        <f>825135.9-621561.07+351449.44</f>
        <v>555024.27</v>
      </c>
      <c r="P7" s="404">
        <f>N7+O7</f>
        <v>1176585.3399999999</v>
      </c>
      <c r="Q7" s="178"/>
      <c r="R7" s="396">
        <v>0</v>
      </c>
      <c r="S7" s="398">
        <f>P7-R7</f>
        <v>1176585.3399999999</v>
      </c>
      <c r="T7" s="393"/>
      <c r="U7" s="396">
        <v>1176585.3400000001</v>
      </c>
      <c r="V7" s="397">
        <v>0</v>
      </c>
      <c r="W7" s="515">
        <f>U7+V7</f>
        <v>1176585.3400000001</v>
      </c>
      <c r="X7" s="503">
        <f>S7-W7</f>
        <v>0</v>
      </c>
    </row>
    <row r="8" spans="1:25" ht="15.75" customHeight="1" x14ac:dyDescent="0.25">
      <c r="A8" s="137">
        <v>4255</v>
      </c>
      <c r="B8" s="135" t="s">
        <v>116</v>
      </c>
      <c r="C8" s="293" t="s">
        <v>117</v>
      </c>
      <c r="D8" s="137" t="s">
        <v>220</v>
      </c>
      <c r="E8" s="137" t="s">
        <v>250</v>
      </c>
      <c r="F8" s="135" t="s">
        <v>221</v>
      </c>
      <c r="G8" s="135" t="s">
        <v>7</v>
      </c>
      <c r="H8" s="300">
        <v>2.7199999999999998E-2</v>
      </c>
      <c r="I8" s="300">
        <v>0.15010000000000001</v>
      </c>
      <c r="J8" s="171">
        <v>45107</v>
      </c>
      <c r="K8" s="171">
        <v>45108</v>
      </c>
      <c r="L8" s="171">
        <v>44743</v>
      </c>
      <c r="M8" s="160" t="s">
        <v>212</v>
      </c>
      <c r="N8" s="422">
        <v>13613.37</v>
      </c>
      <c r="O8" s="431">
        <v>0</v>
      </c>
      <c r="P8" s="390">
        <f>N8+O8</f>
        <v>13613.37</v>
      </c>
      <c r="Q8" s="178"/>
      <c r="R8" s="399">
        <v>0</v>
      </c>
      <c r="S8" s="386">
        <f>P8-R8</f>
        <v>13613.37</v>
      </c>
      <c r="T8" s="178"/>
      <c r="U8" s="399">
        <v>13613.37</v>
      </c>
      <c r="V8" s="385">
        <v>0</v>
      </c>
      <c r="W8" s="484">
        <f>U8+V8</f>
        <v>13613.37</v>
      </c>
      <c r="X8" s="458">
        <f>S8-W8</f>
        <v>0</v>
      </c>
    </row>
    <row r="9" spans="1:25" ht="15.75" customHeight="1" x14ac:dyDescent="0.25">
      <c r="A9" s="137">
        <v>4260</v>
      </c>
      <c r="B9" s="135" t="s">
        <v>328</v>
      </c>
      <c r="C9" s="293" t="s">
        <v>329</v>
      </c>
      <c r="D9" s="137" t="s">
        <v>292</v>
      </c>
      <c r="E9" s="137" t="s">
        <v>293</v>
      </c>
      <c r="F9" s="135" t="s">
        <v>294</v>
      </c>
      <c r="G9" s="135" t="s">
        <v>7</v>
      </c>
      <c r="H9" s="300">
        <v>2.63E-2</v>
      </c>
      <c r="I9" s="300">
        <v>0.15010000000000001</v>
      </c>
      <c r="J9" s="171">
        <v>45199</v>
      </c>
      <c r="K9" s="171">
        <v>45250</v>
      </c>
      <c r="L9" s="171">
        <v>44378</v>
      </c>
      <c r="M9" s="160" t="s">
        <v>192</v>
      </c>
      <c r="N9" s="422">
        <v>84820.68</v>
      </c>
      <c r="O9" s="431">
        <v>0</v>
      </c>
      <c r="P9" s="390">
        <f>N9+O9</f>
        <v>84820.68</v>
      </c>
      <c r="Q9" s="178"/>
      <c r="R9" s="399">
        <v>0</v>
      </c>
      <c r="S9" s="386">
        <f>P9-R9</f>
        <v>84820.68</v>
      </c>
      <c r="T9" s="178"/>
      <c r="U9" s="399">
        <v>84820.68</v>
      </c>
      <c r="V9" s="385">
        <v>0</v>
      </c>
      <c r="W9" s="484">
        <f>U9+V9</f>
        <v>84820.68</v>
      </c>
      <c r="X9" s="458">
        <f>S9-W9</f>
        <v>0</v>
      </c>
    </row>
    <row r="10" spans="1:25" ht="15.75" customHeight="1" x14ac:dyDescent="0.25">
      <c r="A10" s="137">
        <v>4423</v>
      </c>
      <c r="B10" s="135" t="s">
        <v>210</v>
      </c>
      <c r="C10" s="293" t="s">
        <v>305</v>
      </c>
      <c r="D10" s="137" t="s">
        <v>183</v>
      </c>
      <c r="E10" s="137" t="s">
        <v>242</v>
      </c>
      <c r="F10" s="135" t="s">
        <v>196</v>
      </c>
      <c r="G10" s="135" t="s">
        <v>7</v>
      </c>
      <c r="H10" s="300">
        <v>2.7199999999999998E-2</v>
      </c>
      <c r="I10" s="300">
        <v>0.15010000000000001</v>
      </c>
      <c r="J10" s="171">
        <v>45199</v>
      </c>
      <c r="K10" s="171">
        <v>45214</v>
      </c>
      <c r="L10" s="171">
        <v>44201</v>
      </c>
      <c r="M10" s="137" t="s">
        <v>192</v>
      </c>
      <c r="N10" s="384">
        <v>83245.070000000007</v>
      </c>
      <c r="O10" s="385">
        <v>0</v>
      </c>
      <c r="P10" s="386">
        <f t="shared" ref="P10:P13" si="0">N10+O10</f>
        <v>83245.070000000007</v>
      </c>
      <c r="Q10" s="130"/>
      <c r="R10" s="399">
        <v>0</v>
      </c>
      <c r="S10" s="386">
        <f t="shared" ref="S10:S15" si="1">P10-R10</f>
        <v>83245.070000000007</v>
      </c>
      <c r="T10" s="178"/>
      <c r="U10" s="399">
        <v>83245.070000000007</v>
      </c>
      <c r="V10" s="385">
        <v>0</v>
      </c>
      <c r="W10" s="484">
        <f t="shared" ref="W10:W15" si="2">U10+V10</f>
        <v>83245.070000000007</v>
      </c>
      <c r="X10" s="458">
        <f t="shared" ref="X10:X15" si="3">S10-W10</f>
        <v>0</v>
      </c>
    </row>
    <row r="11" spans="1:25" ht="15.75" customHeight="1" x14ac:dyDescent="0.25">
      <c r="A11" s="137">
        <v>4426</v>
      </c>
      <c r="B11" s="135" t="s">
        <v>320</v>
      </c>
      <c r="C11" s="293" t="s">
        <v>305</v>
      </c>
      <c r="D11" s="137" t="s">
        <v>183</v>
      </c>
      <c r="E11" s="137" t="s">
        <v>252</v>
      </c>
      <c r="F11" s="135" t="s">
        <v>184</v>
      </c>
      <c r="G11" s="135" t="s">
        <v>7</v>
      </c>
      <c r="H11" s="300">
        <v>2.7199999999999998E-2</v>
      </c>
      <c r="I11" s="300">
        <v>0.15010000000000001</v>
      </c>
      <c r="J11" s="171">
        <v>45199</v>
      </c>
      <c r="K11" s="171">
        <v>45214</v>
      </c>
      <c r="L11" s="171">
        <v>44201</v>
      </c>
      <c r="M11" s="137" t="s">
        <v>190</v>
      </c>
      <c r="N11" s="384">
        <v>154095.5</v>
      </c>
      <c r="O11" s="385">
        <v>0</v>
      </c>
      <c r="P11" s="386">
        <f t="shared" si="0"/>
        <v>154095.5</v>
      </c>
      <c r="Q11" s="130"/>
      <c r="R11" s="399">
        <f>153940.74</f>
        <v>153940.74</v>
      </c>
      <c r="S11" s="386">
        <f t="shared" si="1"/>
        <v>154.76000000000931</v>
      </c>
      <c r="T11" s="178"/>
      <c r="U11" s="399">
        <v>0</v>
      </c>
      <c r="V11" s="385">
        <v>0</v>
      </c>
      <c r="W11" s="484">
        <f t="shared" si="2"/>
        <v>0</v>
      </c>
      <c r="X11" s="458">
        <f t="shared" si="3"/>
        <v>154.76000000000931</v>
      </c>
    </row>
    <row r="12" spans="1:25" ht="15.75" customHeight="1" x14ac:dyDescent="0.25">
      <c r="A12" s="137">
        <v>4427</v>
      </c>
      <c r="B12" s="135" t="s">
        <v>193</v>
      </c>
      <c r="C12" s="293" t="s">
        <v>305</v>
      </c>
      <c r="D12" s="137" t="s">
        <v>183</v>
      </c>
      <c r="E12" s="137" t="s">
        <v>249</v>
      </c>
      <c r="F12" s="135" t="s">
        <v>195</v>
      </c>
      <c r="G12" s="135" t="s">
        <v>7</v>
      </c>
      <c r="H12" s="300">
        <v>2.7199999999999998E-2</v>
      </c>
      <c r="I12" s="300">
        <v>0.15010000000000001</v>
      </c>
      <c r="J12" s="171">
        <v>45199</v>
      </c>
      <c r="K12" s="171">
        <v>45214</v>
      </c>
      <c r="L12" s="171">
        <v>44201</v>
      </c>
      <c r="M12" s="137" t="s">
        <v>191</v>
      </c>
      <c r="N12" s="384">
        <v>17586.990000000002</v>
      </c>
      <c r="O12" s="385">
        <v>0</v>
      </c>
      <c r="P12" s="386">
        <f t="shared" si="0"/>
        <v>17586.990000000002</v>
      </c>
      <c r="Q12" s="130"/>
      <c r="R12" s="399">
        <v>0</v>
      </c>
      <c r="S12" s="386">
        <f t="shared" si="1"/>
        <v>17586.990000000002</v>
      </c>
      <c r="T12" s="178"/>
      <c r="U12" s="399">
        <v>17530.55</v>
      </c>
      <c r="V12" s="385">
        <v>0</v>
      </c>
      <c r="W12" s="484">
        <f t="shared" si="2"/>
        <v>17530.55</v>
      </c>
      <c r="X12" s="458">
        <f t="shared" si="3"/>
        <v>56.440000000002328</v>
      </c>
    </row>
    <row r="13" spans="1:25" ht="15.75" customHeight="1" x14ac:dyDescent="0.25">
      <c r="A13" s="137">
        <v>4452</v>
      </c>
      <c r="B13" s="135" t="s">
        <v>204</v>
      </c>
      <c r="C13" s="293" t="s">
        <v>200</v>
      </c>
      <c r="D13" s="137" t="s">
        <v>201</v>
      </c>
      <c r="E13" s="137" t="s">
        <v>245</v>
      </c>
      <c r="F13" s="135" t="s">
        <v>205</v>
      </c>
      <c r="G13" s="135" t="s">
        <v>7</v>
      </c>
      <c r="H13" s="300">
        <v>0.05</v>
      </c>
      <c r="I13" s="300">
        <v>0.15010000000000001</v>
      </c>
      <c r="J13" s="171">
        <v>45565</v>
      </c>
      <c r="K13" s="171">
        <v>45580</v>
      </c>
      <c r="L13" s="171">
        <v>44279</v>
      </c>
      <c r="M13" s="137" t="s">
        <v>203</v>
      </c>
      <c r="N13" s="384">
        <v>150623.13</v>
      </c>
      <c r="O13" s="385">
        <v>23.59</v>
      </c>
      <c r="P13" s="386">
        <f t="shared" si="0"/>
        <v>150646.72</v>
      </c>
      <c r="Q13" s="130"/>
      <c r="R13" s="399">
        <v>0</v>
      </c>
      <c r="S13" s="386">
        <f t="shared" si="1"/>
        <v>150646.72</v>
      </c>
      <c r="T13" s="178"/>
      <c r="U13" s="399">
        <v>0</v>
      </c>
      <c r="V13" s="385">
        <v>0</v>
      </c>
      <c r="W13" s="484">
        <f t="shared" si="2"/>
        <v>0</v>
      </c>
      <c r="X13" s="458">
        <f t="shared" si="3"/>
        <v>150646.72</v>
      </c>
    </row>
    <row r="14" spans="1:25" ht="15.75" customHeight="1" x14ac:dyDescent="0.25">
      <c r="A14" s="137">
        <v>4459</v>
      </c>
      <c r="B14" s="135" t="s">
        <v>243</v>
      </c>
      <c r="C14" s="293" t="s">
        <v>200</v>
      </c>
      <c r="D14" s="137" t="s">
        <v>201</v>
      </c>
      <c r="E14" s="137" t="s">
        <v>244</v>
      </c>
      <c r="F14" s="135" t="s">
        <v>202</v>
      </c>
      <c r="G14" s="135" t="s">
        <v>7</v>
      </c>
      <c r="H14" s="300">
        <v>0.05</v>
      </c>
      <c r="I14" s="300">
        <v>0.15010000000000001</v>
      </c>
      <c r="J14" s="171">
        <v>45565</v>
      </c>
      <c r="K14" s="171">
        <v>45580</v>
      </c>
      <c r="L14" s="171">
        <v>44279</v>
      </c>
      <c r="M14" s="137" t="s">
        <v>203</v>
      </c>
      <c r="N14" s="384">
        <v>602492.52</v>
      </c>
      <c r="O14" s="385">
        <v>94.38</v>
      </c>
      <c r="P14" s="386">
        <f t="shared" ref="P14:P15" si="4">N14+O14</f>
        <v>602586.9</v>
      </c>
      <c r="Q14" s="130"/>
      <c r="R14" s="399">
        <v>0</v>
      </c>
      <c r="S14" s="386">
        <f t="shared" si="1"/>
        <v>602586.9</v>
      </c>
      <c r="T14" s="178"/>
      <c r="U14" s="399">
        <v>375342.6</v>
      </c>
      <c r="V14" s="385">
        <v>0</v>
      </c>
      <c r="W14" s="484">
        <f t="shared" si="2"/>
        <v>375342.6</v>
      </c>
      <c r="X14" s="458">
        <f t="shared" si="3"/>
        <v>227244.30000000005</v>
      </c>
    </row>
    <row r="15" spans="1:25" ht="15.75" customHeight="1" x14ac:dyDescent="0.25">
      <c r="A15" s="137">
        <v>4461</v>
      </c>
      <c r="B15" s="135" t="s">
        <v>288</v>
      </c>
      <c r="C15" s="293" t="s">
        <v>200</v>
      </c>
      <c r="D15" s="137" t="s">
        <v>201</v>
      </c>
      <c r="E15" s="137" t="s">
        <v>273</v>
      </c>
      <c r="F15" s="135" t="s">
        <v>274</v>
      </c>
      <c r="G15" s="135" t="s">
        <v>7</v>
      </c>
      <c r="H15" s="300">
        <v>0.05</v>
      </c>
      <c r="I15" s="300">
        <v>0.15010000000000001</v>
      </c>
      <c r="J15" s="171">
        <v>45565</v>
      </c>
      <c r="K15" s="171">
        <v>45580</v>
      </c>
      <c r="L15" s="171">
        <v>44279</v>
      </c>
      <c r="M15" s="137" t="s">
        <v>310</v>
      </c>
      <c r="N15" s="400">
        <v>4105.8</v>
      </c>
      <c r="O15" s="401">
        <v>0</v>
      </c>
      <c r="P15" s="386">
        <f t="shared" si="4"/>
        <v>4105.8</v>
      </c>
      <c r="Q15" s="130"/>
      <c r="R15" s="435">
        <v>0</v>
      </c>
      <c r="S15" s="386">
        <f t="shared" si="1"/>
        <v>4105.8</v>
      </c>
      <c r="T15" s="130"/>
      <c r="U15" s="435">
        <v>3800</v>
      </c>
      <c r="V15" s="401">
        <v>0</v>
      </c>
      <c r="W15" s="485">
        <f t="shared" si="2"/>
        <v>3800</v>
      </c>
      <c r="X15" s="488">
        <f t="shared" si="3"/>
        <v>305.80000000000018</v>
      </c>
    </row>
    <row r="16" spans="1:25" ht="15.75" customHeight="1" thickBot="1" x14ac:dyDescent="0.3">
      <c r="C16" s="184"/>
      <c r="D16" s="184"/>
      <c r="E16" s="184"/>
      <c r="J16" s="201"/>
      <c r="K16" s="201"/>
      <c r="L16" s="201"/>
      <c r="M16" s="227" t="s">
        <v>38</v>
      </c>
      <c r="N16" s="387">
        <f>SUM(N7:N15)</f>
        <v>1732144.1300000001</v>
      </c>
      <c r="O16" s="388">
        <f>SUM(O7:O15)</f>
        <v>555142.24</v>
      </c>
      <c r="P16" s="389">
        <f>SUM(P7:P15)</f>
        <v>2287286.3699999996</v>
      </c>
      <c r="Q16" s="130"/>
      <c r="R16" s="406">
        <f>SUM(R7:R15)</f>
        <v>153940.74</v>
      </c>
      <c r="S16" s="389">
        <f>SUM(S7:S15)</f>
        <v>2133345.63</v>
      </c>
      <c r="T16" s="130"/>
      <c r="U16" s="406">
        <f>SUM(U7:U15)</f>
        <v>1754937.6100000003</v>
      </c>
      <c r="V16" s="417">
        <f>SUM(V7:V15)</f>
        <v>0</v>
      </c>
      <c r="W16" s="505">
        <f>SUM(W7:W15)</f>
        <v>1754937.6100000003</v>
      </c>
      <c r="X16" s="506">
        <f>SUM(X7:X15)</f>
        <v>378408.02000000008</v>
      </c>
    </row>
    <row r="17" spans="2:21" ht="15.75" customHeight="1" thickTop="1" x14ac:dyDescent="0.25">
      <c r="C17" s="184"/>
      <c r="D17" s="184"/>
      <c r="E17" s="185"/>
      <c r="M17" s="227"/>
      <c r="N17" s="173"/>
      <c r="O17" s="173"/>
      <c r="P17" s="173"/>
      <c r="R17" s="173"/>
      <c r="S17" s="173"/>
      <c r="T17" s="172"/>
      <c r="U17" s="141"/>
    </row>
    <row r="18" spans="2:21" ht="15.75" customHeight="1" x14ac:dyDescent="0.25">
      <c r="B18" s="132" t="s">
        <v>111</v>
      </c>
      <c r="C18" s="185"/>
      <c r="D18" s="185"/>
      <c r="E18" s="185"/>
      <c r="M18" s="227"/>
      <c r="N18" s="173"/>
      <c r="O18" s="173"/>
      <c r="P18" s="173"/>
      <c r="R18" s="173"/>
      <c r="S18" s="173"/>
      <c r="T18" s="172"/>
      <c r="U18" s="141"/>
    </row>
    <row r="19" spans="2:21" ht="15.75" customHeight="1" x14ac:dyDescent="0.25">
      <c r="B19" s="576" t="s">
        <v>352</v>
      </c>
      <c r="C19" s="576"/>
      <c r="D19" s="576"/>
      <c r="E19" s="576"/>
      <c r="F19" s="576"/>
      <c r="G19" s="576"/>
      <c r="H19" s="180"/>
      <c r="I19" s="180"/>
      <c r="J19" s="179"/>
      <c r="M19" s="227"/>
      <c r="N19" s="173"/>
      <c r="O19" s="173"/>
      <c r="P19" s="173"/>
      <c r="R19" s="173"/>
      <c r="S19" s="173"/>
      <c r="T19" s="172"/>
      <c r="U19" s="141"/>
    </row>
    <row r="20" spans="2:21" ht="15.75" customHeight="1" x14ac:dyDescent="0.25">
      <c r="C20" s="185"/>
      <c r="D20" s="185"/>
      <c r="E20" s="185"/>
      <c r="M20" s="227"/>
      <c r="N20" s="173"/>
      <c r="O20" s="173"/>
      <c r="P20" s="173"/>
      <c r="R20" s="173"/>
      <c r="S20" s="173"/>
      <c r="T20" s="172"/>
      <c r="U20" s="141"/>
    </row>
    <row r="21" spans="2:21" ht="15.75" customHeight="1" x14ac:dyDescent="0.25">
      <c r="B21" s="576" t="s">
        <v>115</v>
      </c>
      <c r="C21" s="576"/>
      <c r="D21" s="576"/>
      <c r="E21" s="576"/>
      <c r="F21" s="576"/>
      <c r="G21" s="576"/>
      <c r="H21" s="180"/>
      <c r="I21" s="180"/>
      <c r="J21" s="179"/>
      <c r="M21" s="227"/>
      <c r="N21" s="173"/>
      <c r="O21" s="173"/>
      <c r="P21" s="173"/>
      <c r="R21" s="173"/>
      <c r="S21" s="173"/>
      <c r="T21" s="172"/>
      <c r="U21" s="141"/>
    </row>
    <row r="22" spans="2:21" ht="15.75" customHeight="1" x14ac:dyDescent="0.25">
      <c r="B22" s="179"/>
      <c r="C22" s="179"/>
      <c r="D22" s="179"/>
      <c r="E22" s="179"/>
      <c r="F22" s="179"/>
      <c r="G22" s="179"/>
      <c r="H22" s="180"/>
      <c r="I22" s="180"/>
      <c r="J22" s="179"/>
      <c r="M22" s="227"/>
      <c r="N22" s="173"/>
      <c r="O22" s="173"/>
      <c r="P22" s="173"/>
      <c r="R22" s="173"/>
      <c r="S22" s="173"/>
      <c r="T22" s="172"/>
      <c r="U22" s="141"/>
    </row>
    <row r="23" spans="2:21" ht="15.75" customHeight="1" x14ac:dyDescent="0.25">
      <c r="B23" s="576" t="s">
        <v>139</v>
      </c>
      <c r="C23" s="576"/>
      <c r="D23" s="576"/>
      <c r="E23" s="576"/>
      <c r="F23" s="576"/>
      <c r="G23" s="576"/>
      <c r="H23" s="180"/>
      <c r="I23" s="180"/>
      <c r="J23" s="179"/>
      <c r="M23" s="227"/>
      <c r="N23" s="173"/>
      <c r="O23" s="173"/>
      <c r="P23" s="173"/>
      <c r="R23" s="173"/>
      <c r="S23" s="173"/>
      <c r="T23" s="172"/>
      <c r="U23" s="141"/>
    </row>
    <row r="24" spans="2:21" ht="15.75" customHeight="1" x14ac:dyDescent="0.25">
      <c r="B24" s="589" t="s">
        <v>138</v>
      </c>
      <c r="C24" s="576"/>
      <c r="D24" s="576"/>
      <c r="E24" s="576"/>
      <c r="F24" s="576"/>
      <c r="G24" s="576"/>
      <c r="H24" s="180"/>
      <c r="I24" s="180"/>
      <c r="J24" s="179"/>
      <c r="M24" s="227"/>
      <c r="N24" s="173"/>
      <c r="O24" s="173"/>
      <c r="P24" s="173"/>
      <c r="R24" s="173"/>
      <c r="S24" s="173"/>
      <c r="T24" s="172"/>
      <c r="U24" s="141"/>
    </row>
    <row r="25" spans="2:21" ht="15.75" customHeight="1" x14ac:dyDescent="0.25">
      <c r="B25" s="179"/>
      <c r="C25" s="179"/>
      <c r="D25" s="179"/>
      <c r="E25" s="185"/>
      <c r="F25" s="179"/>
      <c r="G25" s="179"/>
      <c r="H25" s="180"/>
      <c r="I25" s="180"/>
      <c r="J25" s="179"/>
      <c r="M25" s="227"/>
      <c r="N25" s="173"/>
      <c r="O25" s="173"/>
      <c r="P25" s="173"/>
      <c r="R25" s="173"/>
      <c r="S25" s="173"/>
      <c r="T25" s="172"/>
      <c r="U25" s="141"/>
    </row>
    <row r="26" spans="2:21" ht="15.75" customHeight="1" x14ac:dyDescent="0.25">
      <c r="B26" s="179"/>
      <c r="C26" s="179"/>
      <c r="D26" s="179"/>
      <c r="E26" s="185"/>
      <c r="F26" s="179"/>
      <c r="G26" s="179"/>
      <c r="H26" s="180"/>
      <c r="I26" s="180"/>
      <c r="J26" s="179"/>
      <c r="M26" s="227"/>
      <c r="N26" s="173"/>
      <c r="O26" s="173"/>
      <c r="P26" s="173"/>
      <c r="R26" s="173"/>
      <c r="S26" s="173"/>
      <c r="T26" s="172"/>
      <c r="U26" s="141"/>
    </row>
    <row r="27" spans="2:21" ht="15.75" customHeight="1" x14ac:dyDescent="0.25">
      <c r="B27" s="131" t="s">
        <v>98</v>
      </c>
      <c r="C27" s="183" t="s">
        <v>101</v>
      </c>
      <c r="D27" s="183" t="s">
        <v>102</v>
      </c>
      <c r="E27" s="185"/>
      <c r="F27" s="179"/>
      <c r="G27" s="179"/>
      <c r="H27" s="180"/>
      <c r="I27" s="180"/>
      <c r="J27" s="179"/>
      <c r="M27" s="227"/>
      <c r="N27" s="173"/>
      <c r="O27" s="173"/>
      <c r="P27" s="173"/>
      <c r="R27" s="173"/>
      <c r="S27" s="173"/>
      <c r="T27" s="172"/>
      <c r="U27" s="141"/>
    </row>
    <row r="28" spans="2:21" ht="15.75" customHeight="1" x14ac:dyDescent="0.25">
      <c r="B28" s="135" t="s">
        <v>100</v>
      </c>
      <c r="C28" s="185" t="s">
        <v>185</v>
      </c>
      <c r="D28" s="185" t="s">
        <v>237</v>
      </c>
      <c r="E28" s="185"/>
      <c r="M28" s="227"/>
      <c r="N28" s="173"/>
      <c r="O28" s="173"/>
      <c r="P28" s="173"/>
      <c r="R28" s="173"/>
      <c r="S28" s="173"/>
      <c r="T28" s="172"/>
      <c r="U28" s="141"/>
    </row>
    <row r="29" spans="2:21" ht="15.75" customHeight="1" x14ac:dyDescent="0.25">
      <c r="B29" s="135" t="s">
        <v>315</v>
      </c>
      <c r="C29" s="185" t="s">
        <v>234</v>
      </c>
      <c r="D29" s="185" t="s">
        <v>235</v>
      </c>
      <c r="E29" s="185"/>
      <c r="M29" s="227"/>
      <c r="N29" s="173"/>
      <c r="O29" s="173"/>
      <c r="P29" s="173"/>
      <c r="R29" s="173"/>
      <c r="S29" s="173"/>
      <c r="T29" s="172"/>
      <c r="U29" s="141"/>
    </row>
    <row r="30" spans="2:21" ht="15.75" customHeight="1" x14ac:dyDescent="0.25">
      <c r="B30" s="135" t="s">
        <v>314</v>
      </c>
      <c r="C30" s="185" t="s">
        <v>234</v>
      </c>
      <c r="D30" s="185" t="s">
        <v>235</v>
      </c>
      <c r="E30" s="185"/>
      <c r="M30" s="227"/>
      <c r="N30" s="173"/>
      <c r="O30" s="173"/>
      <c r="P30" s="173"/>
      <c r="R30" s="173"/>
      <c r="S30" s="173"/>
      <c r="T30" s="172"/>
      <c r="U30" s="141"/>
    </row>
    <row r="31" spans="2:21" ht="15.75" customHeight="1" x14ac:dyDescent="0.25">
      <c r="E31" s="185"/>
      <c r="M31" s="227"/>
      <c r="N31" s="173"/>
      <c r="O31" s="173"/>
      <c r="P31" s="173"/>
      <c r="R31" s="173"/>
      <c r="S31" s="173"/>
      <c r="T31" s="172"/>
      <c r="U31" s="141"/>
    </row>
    <row r="32" spans="2:21" ht="15.75" customHeight="1" x14ac:dyDescent="0.25">
      <c r="E32" s="185"/>
      <c r="M32" s="227"/>
      <c r="N32" s="173"/>
      <c r="O32" s="173"/>
      <c r="P32" s="173"/>
      <c r="R32" s="173"/>
      <c r="S32" s="173"/>
      <c r="T32" s="172"/>
      <c r="U32" s="141"/>
    </row>
    <row r="33" spans="2:21" ht="15.75" customHeight="1" x14ac:dyDescent="0.25">
      <c r="C33" s="185"/>
      <c r="D33" s="185"/>
      <c r="E33" s="185"/>
      <c r="M33" s="227"/>
      <c r="N33" s="173"/>
      <c r="O33" s="173"/>
      <c r="P33" s="173"/>
      <c r="R33" s="173"/>
      <c r="S33" s="173"/>
      <c r="T33" s="172"/>
      <c r="U33" s="141"/>
    </row>
    <row r="34" spans="2:21" ht="15.75" customHeight="1" x14ac:dyDescent="0.25">
      <c r="B34" s="572" t="s">
        <v>214</v>
      </c>
      <c r="C34" s="572"/>
      <c r="D34" s="572"/>
      <c r="E34" s="572"/>
      <c r="F34" s="572"/>
      <c r="G34" s="572"/>
      <c r="H34" s="572"/>
      <c r="I34" s="572"/>
      <c r="M34" s="227"/>
      <c r="N34" s="173"/>
      <c r="O34" s="173"/>
      <c r="P34" s="173"/>
      <c r="R34" s="173"/>
      <c r="S34" s="173"/>
      <c r="T34" s="172"/>
      <c r="U34" s="141"/>
    </row>
    <row r="35" spans="2:21" ht="15.75" customHeight="1" x14ac:dyDescent="0.25">
      <c r="B35" s="128" t="s">
        <v>215</v>
      </c>
      <c r="C35" s="185"/>
      <c r="D35" s="185"/>
      <c r="E35" s="186"/>
      <c r="M35" s="227"/>
      <c r="N35" s="173"/>
      <c r="O35" s="173"/>
      <c r="P35" s="173"/>
      <c r="R35" s="173"/>
      <c r="S35" s="173"/>
      <c r="T35" s="172"/>
      <c r="U35" s="141"/>
    </row>
    <row r="36" spans="2:21" ht="15.75" customHeight="1" x14ac:dyDescent="0.25">
      <c r="B36" s="141"/>
      <c r="C36" s="141"/>
      <c r="E36" s="195"/>
      <c r="J36" s="141"/>
      <c r="K36" s="141"/>
      <c r="L36" s="141"/>
      <c r="M36" s="141"/>
      <c r="N36" s="141"/>
      <c r="O36" s="141"/>
      <c r="P36" s="141"/>
      <c r="Q36" s="141"/>
      <c r="R36" s="305"/>
      <c r="S36" s="200"/>
      <c r="T36" s="200"/>
      <c r="U36" s="141"/>
    </row>
    <row r="37" spans="2:21" ht="15.75" customHeight="1" x14ac:dyDescent="0.25">
      <c r="B37" s="187"/>
      <c r="C37" s="187"/>
      <c r="D37" s="187"/>
      <c r="F37" s="187"/>
      <c r="G37" s="187"/>
      <c r="H37" s="189"/>
      <c r="I37" s="189"/>
      <c r="J37" s="187"/>
      <c r="K37" s="187"/>
      <c r="L37" s="187"/>
      <c r="M37" s="187"/>
      <c r="N37" s="187"/>
      <c r="O37" s="187"/>
      <c r="P37" s="187"/>
      <c r="Q37" s="187"/>
      <c r="R37" s="310" t="s">
        <v>355</v>
      </c>
      <c r="S37" s="187"/>
      <c r="T37" s="256"/>
    </row>
    <row r="38" spans="2:21" ht="15.75" customHeight="1" x14ac:dyDescent="0.25">
      <c r="B38" s="191" t="s">
        <v>354</v>
      </c>
      <c r="C38" s="193" t="s">
        <v>2</v>
      </c>
      <c r="D38" s="193"/>
      <c r="E38" s="193"/>
      <c r="F38" s="193" t="s">
        <v>34</v>
      </c>
      <c r="G38" s="193" t="s">
        <v>35</v>
      </c>
      <c r="H38" s="193"/>
      <c r="I38" s="193"/>
      <c r="J38" s="193"/>
      <c r="K38" s="193"/>
      <c r="L38" s="193"/>
      <c r="M38" s="193" t="s">
        <v>36</v>
      </c>
      <c r="N38" s="193" t="s">
        <v>37</v>
      </c>
      <c r="O38" s="195"/>
      <c r="P38" s="195"/>
      <c r="Q38" s="195"/>
      <c r="R38" s="195" t="s">
        <v>81</v>
      </c>
      <c r="S38" s="195"/>
      <c r="T38" s="309"/>
    </row>
    <row r="39" spans="2:21" ht="15.75" customHeight="1" x14ac:dyDescent="0.25">
      <c r="B39" s="197"/>
      <c r="C39" s="146"/>
      <c r="D39" s="146"/>
      <c r="E39" s="146"/>
      <c r="F39" s="146"/>
      <c r="G39" s="146"/>
      <c r="H39" s="203"/>
      <c r="I39" s="203"/>
      <c r="J39" s="146"/>
      <c r="K39" s="146"/>
      <c r="L39" s="146"/>
      <c r="M39" s="146"/>
      <c r="N39" s="146"/>
      <c r="O39" s="141"/>
      <c r="P39" s="141"/>
      <c r="Q39" s="141"/>
      <c r="R39" s="141"/>
      <c r="S39" s="141"/>
      <c r="T39" s="141"/>
    </row>
    <row r="40" spans="2:21" ht="15.75" customHeight="1" x14ac:dyDescent="0.25">
      <c r="B40" s="197"/>
      <c r="C40" s="146"/>
      <c r="D40" s="146"/>
      <c r="E40" s="146"/>
      <c r="F40" s="146"/>
      <c r="G40" s="146"/>
      <c r="H40" s="203"/>
      <c r="I40" s="203"/>
      <c r="J40" s="146"/>
      <c r="K40" s="146"/>
      <c r="L40" s="146"/>
      <c r="M40" s="146"/>
      <c r="N40" s="146"/>
      <c r="O40" s="141"/>
      <c r="P40" s="141"/>
      <c r="Q40" s="141"/>
      <c r="R40" s="141"/>
      <c r="S40" s="141"/>
      <c r="T40" s="141"/>
    </row>
    <row r="41" spans="2:21" ht="15.75" customHeight="1" x14ac:dyDescent="0.25">
      <c r="B41" s="197"/>
      <c r="C41" s="146"/>
      <c r="D41" s="146"/>
      <c r="E41" s="146"/>
      <c r="F41" s="146"/>
      <c r="G41" s="146"/>
      <c r="H41" s="203"/>
      <c r="I41" s="203"/>
      <c r="J41" s="146"/>
      <c r="K41" s="146"/>
      <c r="L41" s="146"/>
      <c r="M41" s="146"/>
      <c r="N41" s="146"/>
      <c r="O41" s="141"/>
      <c r="P41" s="141"/>
      <c r="Q41" s="141"/>
      <c r="R41" s="141"/>
      <c r="S41" s="141"/>
      <c r="T41" s="141"/>
    </row>
    <row r="42" spans="2:21" ht="15.75" customHeight="1" x14ac:dyDescent="0.25">
      <c r="B42" s="197"/>
      <c r="C42" s="146"/>
      <c r="D42" s="146"/>
      <c r="E42" s="146"/>
      <c r="F42" s="146"/>
      <c r="G42" s="146"/>
      <c r="H42" s="203"/>
      <c r="I42" s="203"/>
      <c r="J42" s="146"/>
      <c r="K42" s="146"/>
      <c r="L42" s="146"/>
      <c r="M42" s="146"/>
      <c r="N42" s="146"/>
      <c r="O42" s="136"/>
      <c r="P42" s="136"/>
      <c r="Q42" s="136"/>
    </row>
    <row r="43" spans="2:21" ht="15.75" customHeight="1" x14ac:dyDescent="0.25">
      <c r="B43" s="197"/>
      <c r="C43" s="146"/>
      <c r="D43" s="146"/>
      <c r="E43" s="146"/>
      <c r="F43" s="146"/>
      <c r="G43" s="146"/>
      <c r="H43" s="203"/>
      <c r="I43" s="203"/>
      <c r="J43" s="146"/>
      <c r="K43" s="146"/>
      <c r="L43" s="146"/>
      <c r="M43" s="146"/>
      <c r="N43" s="146"/>
      <c r="O43" s="136"/>
      <c r="P43" s="136"/>
      <c r="Q43" s="136"/>
    </row>
    <row r="44" spans="2:21" ht="15.75" customHeight="1" x14ac:dyDescent="0.25">
      <c r="B44" s="197"/>
      <c r="C44" s="146"/>
      <c r="D44" s="146"/>
      <c r="E44" s="146"/>
      <c r="F44" s="146"/>
      <c r="G44" s="146"/>
      <c r="H44" s="203"/>
      <c r="I44" s="203"/>
      <c r="J44" s="146"/>
      <c r="K44" s="146"/>
      <c r="L44" s="146"/>
      <c r="M44" s="146"/>
      <c r="N44" s="146"/>
      <c r="O44" s="136"/>
      <c r="P44" s="136"/>
      <c r="Q44" s="136"/>
    </row>
    <row r="45" spans="2:21" ht="15.75" customHeight="1" x14ac:dyDescent="0.25">
      <c r="B45" s="197"/>
      <c r="C45" s="146"/>
      <c r="D45" s="146"/>
      <c r="E45" s="146"/>
      <c r="F45" s="146"/>
      <c r="G45" s="146"/>
      <c r="H45" s="203"/>
      <c r="I45" s="203"/>
      <c r="J45" s="146"/>
      <c r="K45" s="146"/>
      <c r="L45" s="146"/>
      <c r="M45" s="146"/>
      <c r="N45" s="146"/>
      <c r="O45" s="136"/>
      <c r="P45" s="136"/>
      <c r="Q45" s="136"/>
    </row>
    <row r="46" spans="2:21" ht="15.75" customHeight="1" x14ac:dyDescent="0.25">
      <c r="B46" s="213"/>
      <c r="C46" s="214"/>
      <c r="D46" s="214"/>
      <c r="E46" s="146"/>
      <c r="F46" s="215"/>
      <c r="G46" s="216"/>
      <c r="H46" s="216"/>
      <c r="I46" s="216"/>
      <c r="J46" s="216"/>
      <c r="K46" s="216"/>
      <c r="L46" s="216"/>
      <c r="M46" s="164"/>
      <c r="N46" s="212"/>
    </row>
    <row r="47" spans="2:21" ht="15.75" customHeight="1" x14ac:dyDescent="0.25">
      <c r="B47" s="213"/>
      <c r="C47" s="214"/>
      <c r="D47" s="214"/>
      <c r="E47" s="146"/>
      <c r="F47" s="215"/>
      <c r="G47" s="216"/>
      <c r="H47" s="216"/>
      <c r="I47" s="216"/>
      <c r="J47" s="216"/>
      <c r="K47" s="216"/>
      <c r="L47" s="216"/>
      <c r="M47" s="164"/>
      <c r="N47" s="212"/>
    </row>
    <row r="48" spans="2:21" ht="15.75" customHeight="1" x14ac:dyDescent="0.25">
      <c r="B48" s="213"/>
      <c r="C48" s="214"/>
      <c r="D48" s="214"/>
      <c r="E48" s="146"/>
      <c r="F48" s="215"/>
      <c r="G48" s="216"/>
      <c r="H48" s="216"/>
      <c r="I48" s="216"/>
      <c r="J48" s="216"/>
      <c r="K48" s="216"/>
      <c r="L48" s="216"/>
      <c r="M48" s="164"/>
      <c r="N48" s="212"/>
      <c r="P48" s="133"/>
      <c r="Q48" s="133"/>
      <c r="R48" s="133"/>
      <c r="S48" s="133"/>
      <c r="T48" s="133"/>
    </row>
    <row r="49" spans="2:23" ht="15.75" customHeight="1" x14ac:dyDescent="0.25">
      <c r="B49" s="213"/>
      <c r="C49" s="214"/>
      <c r="D49" s="214"/>
      <c r="E49" s="146"/>
      <c r="F49" s="215"/>
      <c r="G49" s="216"/>
      <c r="H49" s="216"/>
      <c r="I49" s="216"/>
      <c r="J49" s="216"/>
      <c r="K49" s="216"/>
      <c r="L49" s="216"/>
      <c r="M49" s="164"/>
      <c r="N49" s="212"/>
      <c r="P49" s="133"/>
      <c r="Q49" s="133"/>
      <c r="R49" s="133"/>
      <c r="S49" s="133"/>
      <c r="T49" s="133"/>
    </row>
    <row r="50" spans="2:23" ht="15.75" customHeight="1" x14ac:dyDescent="0.25">
      <c r="B50" s="213"/>
      <c r="C50" s="214"/>
      <c r="D50" s="214"/>
      <c r="E50" s="146"/>
      <c r="F50" s="215"/>
      <c r="G50" s="216"/>
      <c r="H50" s="216"/>
      <c r="I50" s="216"/>
      <c r="J50" s="216"/>
      <c r="K50" s="216"/>
      <c r="L50" s="216"/>
      <c r="M50" s="164"/>
      <c r="N50" s="212"/>
      <c r="P50" s="133"/>
      <c r="Q50" s="133"/>
      <c r="R50" s="133"/>
      <c r="S50" s="133"/>
      <c r="T50" s="133"/>
    </row>
    <row r="51" spans="2:23" ht="15.75" customHeight="1" x14ac:dyDescent="0.25">
      <c r="B51" s="213"/>
      <c r="C51" s="214"/>
      <c r="D51" s="214"/>
      <c r="E51" s="146"/>
      <c r="F51" s="215"/>
      <c r="G51" s="216"/>
      <c r="H51" s="216"/>
      <c r="I51" s="216"/>
      <c r="J51" s="216"/>
      <c r="K51" s="216"/>
      <c r="L51" s="216"/>
      <c r="M51" s="164"/>
      <c r="N51" s="212"/>
      <c r="P51" s="133"/>
      <c r="Q51" s="133"/>
      <c r="R51" s="133"/>
      <c r="S51" s="133"/>
      <c r="T51" s="133"/>
    </row>
    <row r="52" spans="2:23" ht="15.75" customHeight="1" x14ac:dyDescent="0.25">
      <c r="C52" s="233"/>
      <c r="D52" s="233"/>
      <c r="E52" s="146"/>
      <c r="F52" s="215"/>
      <c r="G52" s="234"/>
      <c r="H52" s="216"/>
      <c r="I52" s="216"/>
      <c r="J52" s="234"/>
      <c r="K52" s="234"/>
      <c r="L52" s="234"/>
      <c r="M52" s="235"/>
      <c r="N52" s="236"/>
      <c r="O52" s="237"/>
      <c r="P52" s="133"/>
      <c r="Q52" s="286"/>
      <c r="R52" s="133"/>
      <c r="S52" s="133"/>
      <c r="T52" s="133"/>
      <c r="V52" s="135" t="s">
        <v>301</v>
      </c>
      <c r="W52" s="173">
        <f>W16</f>
        <v>1754937.6100000003</v>
      </c>
    </row>
    <row r="53" spans="2:23" ht="15.75" customHeight="1" x14ac:dyDescent="0.25">
      <c r="C53" s="233"/>
      <c r="D53" s="233"/>
      <c r="E53" s="214"/>
      <c r="F53" s="215"/>
      <c r="G53" s="239"/>
      <c r="H53" s="216"/>
      <c r="I53" s="216"/>
      <c r="J53" s="239"/>
      <c r="K53" s="239"/>
      <c r="L53" s="239"/>
      <c r="M53" s="235"/>
      <c r="N53" s="212"/>
      <c r="O53" s="240"/>
      <c r="P53" s="287"/>
      <c r="Q53" s="286"/>
      <c r="R53" s="133"/>
      <c r="S53" s="133"/>
      <c r="T53" s="133"/>
    </row>
    <row r="54" spans="2:23" ht="15.75" customHeight="1" x14ac:dyDescent="0.25">
      <c r="B54" s="238"/>
      <c r="C54" s="233"/>
      <c r="D54" s="233"/>
      <c r="E54" s="214"/>
      <c r="F54" s="215"/>
      <c r="G54" s="239"/>
      <c r="H54" s="216"/>
      <c r="I54" s="216"/>
      <c r="J54" s="239"/>
      <c r="K54" s="239"/>
      <c r="L54" s="239"/>
      <c r="M54" s="235"/>
      <c r="N54" s="212"/>
      <c r="O54" s="240"/>
      <c r="P54" s="287"/>
      <c r="Q54" s="286"/>
      <c r="R54" s="133"/>
      <c r="S54" s="133"/>
      <c r="T54" s="133"/>
    </row>
    <row r="55" spans="2:23" ht="15.75" customHeight="1" x14ac:dyDescent="0.25">
      <c r="B55" s="238"/>
      <c r="C55" s="233"/>
      <c r="D55" s="233"/>
      <c r="E55" s="233"/>
      <c r="F55" s="215"/>
      <c r="G55" s="239"/>
      <c r="H55" s="216"/>
      <c r="I55" s="216"/>
      <c r="J55" s="239"/>
      <c r="K55" s="239"/>
      <c r="L55" s="239"/>
      <c r="M55" s="235"/>
      <c r="N55" s="212"/>
      <c r="O55" s="240"/>
      <c r="P55" s="287"/>
      <c r="Q55" s="286"/>
      <c r="R55" s="133"/>
      <c r="S55" s="133"/>
      <c r="T55" s="133"/>
    </row>
    <row r="56" spans="2:23" ht="15.75" customHeight="1" x14ac:dyDescent="0.25">
      <c r="B56" s="238"/>
      <c r="C56" s="233"/>
      <c r="D56" s="233"/>
      <c r="E56" s="233"/>
      <c r="F56" s="215"/>
      <c r="G56" s="239"/>
      <c r="H56" s="216"/>
      <c r="I56" s="216"/>
      <c r="J56" s="239"/>
      <c r="K56" s="239"/>
      <c r="L56" s="239"/>
      <c r="M56" s="241"/>
      <c r="N56" s="217"/>
      <c r="O56" s="240"/>
      <c r="P56" s="240"/>
      <c r="Q56" s="141"/>
    </row>
    <row r="57" spans="2:23" ht="15.75" customHeight="1" x14ac:dyDescent="0.25">
      <c r="B57" s="238"/>
      <c r="C57" s="233"/>
      <c r="E57" s="233"/>
    </row>
    <row r="58" spans="2:23" ht="15.75" customHeight="1" x14ac:dyDescent="0.25">
      <c r="F58" s="175"/>
      <c r="G58" s="243"/>
      <c r="H58" s="242"/>
      <c r="I58" s="242"/>
      <c r="J58" s="243"/>
      <c r="K58" s="243"/>
      <c r="L58" s="243"/>
    </row>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4:I34"/>
    <mergeCell ref="B24:G24"/>
    <mergeCell ref="B19:G19"/>
    <mergeCell ref="B21:G21"/>
    <mergeCell ref="B23:G23"/>
  </mergeCells>
  <conditionalFormatting sqref="A7:P15 U7:X15 R7:S15">
    <cfRule type="expression" dxfId="38" priority="1">
      <formula>MOD(ROW(),2)=0</formula>
    </cfRule>
  </conditionalFormatting>
  <hyperlinks>
    <hyperlink ref="B24" r:id="rId1"/>
  </hyperlinks>
  <printOptions horizontalCentered="1" gridLines="1"/>
  <pageMargins left="0" right="0" top="0.75" bottom="0.75" header="0.3" footer="0.3"/>
  <pageSetup scale="53"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G7" activePane="bottomRight" state="frozen"/>
      <selection activeCell="H1" sqref="H1:I1048576"/>
      <selection pane="topRight" activeCell="H1" sqref="H1:I1048576"/>
      <selection pane="bottomLeft" activeCell="H1" sqref="H1:I1048576"/>
      <selection pane="bottomRight" activeCell="X7" sqref="X7:X16"/>
    </sheetView>
  </sheetViews>
  <sheetFormatPr defaultColWidth="9.140625" defaultRowHeight="15" x14ac:dyDescent="0.25"/>
  <cols>
    <col min="1" max="1" width="7.85546875" style="135" customWidth="1"/>
    <col min="2" max="2" width="70.85546875" style="135" customWidth="1"/>
    <col min="3" max="3" width="36.28515625" style="135" customWidth="1"/>
    <col min="4" max="4" width="14.28515625" style="135" customWidth="1"/>
    <col min="5" max="5" width="8.28515625" style="135" customWidth="1"/>
    <col min="6" max="6" width="19.140625" style="135" customWidth="1"/>
    <col min="7" max="7" width="23" style="135" customWidth="1"/>
    <col min="8" max="8" width="12" style="137" customWidth="1"/>
    <col min="9" max="9" width="12.7109375" style="137" customWidth="1"/>
    <col min="10" max="10" width="12.85546875" style="135" customWidth="1"/>
    <col min="11" max="11" width="15.140625" style="135" customWidth="1"/>
    <col min="12" max="12" width="10.28515625" style="135" customWidth="1"/>
    <col min="13" max="13" width="19.85546875" style="135" customWidth="1"/>
    <col min="14" max="14" width="14" style="135" bestFit="1" customWidth="1"/>
    <col min="15" max="15" width="13.7109375" style="135" customWidth="1"/>
    <col min="16" max="16" width="14" style="135" bestFit="1" customWidth="1"/>
    <col min="17" max="17" width="3.7109375" style="135" customWidth="1"/>
    <col min="18" max="18" width="15.85546875" style="135" customWidth="1"/>
    <col min="19" max="19" width="14.140625" style="135" customWidth="1"/>
    <col min="20" max="20" width="3.7109375" style="141" customWidth="1"/>
    <col min="21" max="21" width="14.140625" style="135" bestFit="1" customWidth="1"/>
    <col min="22" max="22" width="15.28515625" style="135" bestFit="1" customWidth="1"/>
    <col min="23" max="23" width="14" style="135" bestFit="1" customWidth="1"/>
    <col min="24" max="24" width="14.28515625" style="135" customWidth="1"/>
    <col min="25" max="25" width="12.42578125" style="135" bestFit="1" customWidth="1"/>
    <col min="26" max="16384" width="9.140625" style="135"/>
  </cols>
  <sheetData>
    <row r="1" spans="1:25" ht="15.75" customHeight="1" x14ac:dyDescent="0.25">
      <c r="A1" s="132" t="s">
        <v>144</v>
      </c>
    </row>
    <row r="2" spans="1:25" ht="15.75" customHeight="1" x14ac:dyDescent="0.25">
      <c r="A2" s="138" t="str">
        <f>'#2941 Palm Beach School Autism '!A2</f>
        <v>Federal Grant Allocations/Reimbursements as of: 06/30/2023</v>
      </c>
      <c r="B2" s="202"/>
      <c r="N2" s="140"/>
      <c r="O2" s="140"/>
      <c r="Q2" s="141"/>
      <c r="R2" s="141"/>
      <c r="S2" s="141"/>
    </row>
    <row r="3" spans="1:25" ht="15.75" customHeight="1" x14ac:dyDescent="0.25">
      <c r="A3" s="142" t="s">
        <v>65</v>
      </c>
      <c r="B3" s="132"/>
      <c r="D3" s="132"/>
      <c r="E3" s="132"/>
      <c r="F3" s="132"/>
      <c r="Q3" s="141"/>
      <c r="R3" s="141"/>
      <c r="S3" s="141"/>
      <c r="U3" s="136"/>
      <c r="V3" s="143"/>
    </row>
    <row r="4" spans="1:25" ht="15.75" customHeight="1" x14ac:dyDescent="0.25">
      <c r="A4" s="132" t="s">
        <v>147</v>
      </c>
      <c r="N4" s="253"/>
      <c r="O4" s="253"/>
      <c r="P4" s="253"/>
      <c r="Q4" s="146"/>
      <c r="R4" s="141"/>
      <c r="S4" s="141"/>
      <c r="T4" s="146"/>
      <c r="U4" s="574" t="s">
        <v>211</v>
      </c>
      <c r="V4" s="574"/>
      <c r="W4" s="574"/>
      <c r="X4" s="147"/>
    </row>
    <row r="5" spans="1:25" ht="15.75" thickBot="1" x14ac:dyDescent="0.3">
      <c r="A5" s="137"/>
      <c r="H5" s="148"/>
      <c r="I5" s="148"/>
      <c r="N5" s="253"/>
      <c r="O5" s="253"/>
      <c r="P5" s="253"/>
      <c r="Q5" s="146"/>
      <c r="R5" s="150"/>
      <c r="S5" s="150"/>
      <c r="T5" s="146"/>
      <c r="U5" s="573"/>
      <c r="V5" s="573"/>
      <c r="W5" s="573"/>
      <c r="X5" s="151"/>
    </row>
    <row r="6" spans="1:25" s="205" customFormat="1" ht="71.2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c r="Y6" s="247"/>
    </row>
    <row r="7" spans="1:25" s="238" customFormat="1" ht="15.75" customHeight="1" x14ac:dyDescent="0.25">
      <c r="A7" s="137">
        <v>4253</v>
      </c>
      <c r="B7" s="238" t="s">
        <v>114</v>
      </c>
      <c r="C7" s="238" t="s">
        <v>108</v>
      </c>
      <c r="D7" s="137" t="s">
        <v>216</v>
      </c>
      <c r="E7" s="137" t="s">
        <v>240</v>
      </c>
      <c r="F7" s="238" t="s">
        <v>217</v>
      </c>
      <c r="G7" s="238" t="s">
        <v>7</v>
      </c>
      <c r="H7" s="300">
        <v>2.7199999999999998E-2</v>
      </c>
      <c r="I7" s="300">
        <v>0.15010000000000001</v>
      </c>
      <c r="J7" s="171">
        <v>45107</v>
      </c>
      <c r="K7" s="171">
        <v>45108</v>
      </c>
      <c r="L7" s="171">
        <v>44743</v>
      </c>
      <c r="M7" s="137" t="s">
        <v>212</v>
      </c>
      <c r="N7" s="438">
        <v>428788.37</v>
      </c>
      <c r="O7" s="439">
        <v>0</v>
      </c>
      <c r="P7" s="398">
        <f t="shared" ref="P7:P16" si="0">N7+O7</f>
        <v>428788.37</v>
      </c>
      <c r="Q7" s="437"/>
      <c r="R7" s="440">
        <v>0</v>
      </c>
      <c r="S7" s="398">
        <f t="shared" ref="S7:S16" si="1">P7-R7</f>
        <v>428788.37</v>
      </c>
      <c r="T7" s="436"/>
      <c r="U7" s="396">
        <v>428788.37</v>
      </c>
      <c r="V7" s="439">
        <v>0</v>
      </c>
      <c r="W7" s="515">
        <f t="shared" ref="W7:W16" si="2">U7+V7</f>
        <v>428788.37</v>
      </c>
      <c r="X7" s="503">
        <f>S7-W7</f>
        <v>0</v>
      </c>
    </row>
    <row r="8" spans="1:25" ht="15.75" customHeight="1" x14ac:dyDescent="0.25">
      <c r="A8" s="137">
        <v>4423</v>
      </c>
      <c r="B8" s="135" t="s">
        <v>210</v>
      </c>
      <c r="C8" s="293" t="s">
        <v>305</v>
      </c>
      <c r="D8" s="137" t="s">
        <v>183</v>
      </c>
      <c r="E8" s="137" t="s">
        <v>242</v>
      </c>
      <c r="F8" s="135" t="s">
        <v>196</v>
      </c>
      <c r="G8" s="135" t="s">
        <v>7</v>
      </c>
      <c r="H8" s="300">
        <v>2.7199999999999998E-2</v>
      </c>
      <c r="I8" s="300">
        <v>0.15010000000000001</v>
      </c>
      <c r="J8" s="171">
        <v>45199</v>
      </c>
      <c r="K8" s="171">
        <v>45214</v>
      </c>
      <c r="L8" s="171">
        <v>44201</v>
      </c>
      <c r="M8" s="137" t="s">
        <v>192</v>
      </c>
      <c r="N8" s="384">
        <v>25396.87</v>
      </c>
      <c r="O8" s="385">
        <v>0</v>
      </c>
      <c r="P8" s="386">
        <f t="shared" ref="P8" si="3">N8+O8</f>
        <v>25396.87</v>
      </c>
      <c r="Q8" s="130"/>
      <c r="R8" s="399">
        <v>0</v>
      </c>
      <c r="S8" s="386">
        <f t="shared" ref="S8" si="4">P8-R8</f>
        <v>25396.87</v>
      </c>
      <c r="T8" s="178"/>
      <c r="U8" s="399">
        <v>0</v>
      </c>
      <c r="V8" s="385">
        <v>0</v>
      </c>
      <c r="W8" s="484">
        <f t="shared" ref="W8" si="5">U8+V8</f>
        <v>0</v>
      </c>
      <c r="X8" s="458">
        <f>S8-W8</f>
        <v>25396.87</v>
      </c>
    </row>
    <row r="9" spans="1:25" ht="15.75" customHeight="1" x14ac:dyDescent="0.25">
      <c r="A9" s="137">
        <v>4427</v>
      </c>
      <c r="B9" s="135" t="s">
        <v>193</v>
      </c>
      <c r="C9" s="293" t="s">
        <v>305</v>
      </c>
      <c r="D9" s="137" t="s">
        <v>183</v>
      </c>
      <c r="E9" s="137" t="s">
        <v>249</v>
      </c>
      <c r="F9" s="135" t="s">
        <v>195</v>
      </c>
      <c r="G9" s="135" t="s">
        <v>7</v>
      </c>
      <c r="H9" s="300">
        <v>2.7199999999999998E-2</v>
      </c>
      <c r="I9" s="300">
        <v>0.15010000000000001</v>
      </c>
      <c r="J9" s="171">
        <v>45199</v>
      </c>
      <c r="K9" s="171">
        <v>45214</v>
      </c>
      <c r="L9" s="171">
        <v>44201</v>
      </c>
      <c r="M9" s="137" t="s">
        <v>191</v>
      </c>
      <c r="N9" s="384">
        <v>5365.54</v>
      </c>
      <c r="O9" s="385">
        <v>0</v>
      </c>
      <c r="P9" s="386">
        <f t="shared" si="0"/>
        <v>5365.54</v>
      </c>
      <c r="Q9" s="130"/>
      <c r="R9" s="399">
        <v>0</v>
      </c>
      <c r="S9" s="386">
        <f t="shared" si="1"/>
        <v>5365.54</v>
      </c>
      <c r="T9" s="178"/>
      <c r="U9" s="399">
        <v>0</v>
      </c>
      <c r="V9" s="385">
        <v>0</v>
      </c>
      <c r="W9" s="484">
        <f t="shared" si="2"/>
        <v>0</v>
      </c>
      <c r="X9" s="458">
        <f>S9-W9</f>
        <v>5365.54</v>
      </c>
    </row>
    <row r="10" spans="1:25" ht="15.75" customHeight="1" x14ac:dyDescent="0.25">
      <c r="A10" s="137">
        <v>4452</v>
      </c>
      <c r="B10" s="135" t="s">
        <v>204</v>
      </c>
      <c r="C10" s="293" t="s">
        <v>200</v>
      </c>
      <c r="D10" s="137" t="s">
        <v>201</v>
      </c>
      <c r="E10" s="137" t="s">
        <v>245</v>
      </c>
      <c r="F10" s="135" t="s">
        <v>205</v>
      </c>
      <c r="G10" s="135" t="s">
        <v>7</v>
      </c>
      <c r="H10" s="300">
        <v>0.05</v>
      </c>
      <c r="I10" s="300">
        <v>0.15010000000000001</v>
      </c>
      <c r="J10" s="171">
        <v>45565</v>
      </c>
      <c r="K10" s="171">
        <v>45580</v>
      </c>
      <c r="L10" s="171">
        <v>44279</v>
      </c>
      <c r="M10" s="137" t="s">
        <v>203</v>
      </c>
      <c r="N10" s="384">
        <v>45952.95</v>
      </c>
      <c r="O10" s="385">
        <v>7.2</v>
      </c>
      <c r="P10" s="386">
        <f t="shared" si="0"/>
        <v>45960.149999999994</v>
      </c>
      <c r="Q10" s="130"/>
      <c r="R10" s="399">
        <v>0</v>
      </c>
      <c r="S10" s="386">
        <f t="shared" si="1"/>
        <v>45960.149999999994</v>
      </c>
      <c r="T10" s="178"/>
      <c r="U10" s="399">
        <v>0</v>
      </c>
      <c r="V10" s="385">
        <v>0</v>
      </c>
      <c r="W10" s="484">
        <f t="shared" si="2"/>
        <v>0</v>
      </c>
      <c r="X10" s="458">
        <f t="shared" ref="X10:X15" si="6">S10-W10</f>
        <v>45960.149999999994</v>
      </c>
    </row>
    <row r="11" spans="1:25" ht="15.75" customHeight="1" x14ac:dyDescent="0.25">
      <c r="A11" s="137">
        <v>4454</v>
      </c>
      <c r="B11" s="135" t="s">
        <v>306</v>
      </c>
      <c r="C11" s="293" t="s">
        <v>200</v>
      </c>
      <c r="D11" s="137" t="s">
        <v>201</v>
      </c>
      <c r="E11" s="137" t="s">
        <v>248</v>
      </c>
      <c r="F11" s="135" t="s">
        <v>228</v>
      </c>
      <c r="G11" s="135" t="s">
        <v>7</v>
      </c>
      <c r="H11" s="300">
        <v>0.05</v>
      </c>
      <c r="I11" s="300">
        <v>0.15010000000000001</v>
      </c>
      <c r="J11" s="171">
        <v>45565</v>
      </c>
      <c r="K11" s="171">
        <v>45580</v>
      </c>
      <c r="L11" s="171">
        <v>44279</v>
      </c>
      <c r="M11" s="137" t="s">
        <v>327</v>
      </c>
      <c r="N11" s="384">
        <v>2413.0100000000002</v>
      </c>
      <c r="O11" s="385">
        <v>44.46</v>
      </c>
      <c r="P11" s="386">
        <f t="shared" si="0"/>
        <v>2457.4700000000003</v>
      </c>
      <c r="Q11" s="130"/>
      <c r="R11" s="399">
        <v>0</v>
      </c>
      <c r="S11" s="386">
        <f t="shared" si="1"/>
        <v>2457.4700000000003</v>
      </c>
      <c r="T11" s="178"/>
      <c r="U11" s="399">
        <v>0</v>
      </c>
      <c r="V11" s="385">
        <v>0</v>
      </c>
      <c r="W11" s="484">
        <f t="shared" si="2"/>
        <v>0</v>
      </c>
      <c r="X11" s="458">
        <f t="shared" si="6"/>
        <v>2457.4700000000003</v>
      </c>
    </row>
    <row r="12" spans="1:25" ht="15.75" customHeight="1" x14ac:dyDescent="0.25">
      <c r="A12" s="137">
        <v>4457</v>
      </c>
      <c r="B12" s="135" t="s">
        <v>296</v>
      </c>
      <c r="C12" s="293" t="s">
        <v>200</v>
      </c>
      <c r="D12" s="137" t="s">
        <v>201</v>
      </c>
      <c r="E12" s="137" t="s">
        <v>267</v>
      </c>
      <c r="F12" s="135" t="s">
        <v>268</v>
      </c>
      <c r="G12" s="135" t="s">
        <v>7</v>
      </c>
      <c r="H12" s="300">
        <v>0.05</v>
      </c>
      <c r="I12" s="300">
        <v>0.15010000000000001</v>
      </c>
      <c r="J12" s="171">
        <v>45565</v>
      </c>
      <c r="K12" s="171">
        <v>45580</v>
      </c>
      <c r="L12" s="171">
        <v>44279</v>
      </c>
      <c r="M12" s="137" t="s">
        <v>312</v>
      </c>
      <c r="N12" s="384">
        <v>1148.53</v>
      </c>
      <c r="O12" s="385">
        <v>0</v>
      </c>
      <c r="P12" s="386">
        <f t="shared" si="0"/>
        <v>1148.53</v>
      </c>
      <c r="Q12" s="130"/>
      <c r="R12" s="399">
        <v>0</v>
      </c>
      <c r="S12" s="386">
        <f t="shared" si="1"/>
        <v>1148.53</v>
      </c>
      <c r="T12" s="178"/>
      <c r="U12" s="399">
        <v>0</v>
      </c>
      <c r="V12" s="385">
        <v>0</v>
      </c>
      <c r="W12" s="484">
        <f t="shared" si="2"/>
        <v>0</v>
      </c>
      <c r="X12" s="458">
        <f t="shared" si="6"/>
        <v>1148.53</v>
      </c>
    </row>
    <row r="13" spans="1:25" ht="15.75" customHeight="1" x14ac:dyDescent="0.25">
      <c r="A13" s="137">
        <v>4459</v>
      </c>
      <c r="B13" s="135" t="s">
        <v>243</v>
      </c>
      <c r="C13" s="293" t="s">
        <v>200</v>
      </c>
      <c r="D13" s="137" t="s">
        <v>201</v>
      </c>
      <c r="E13" s="137" t="s">
        <v>244</v>
      </c>
      <c r="F13" s="135" t="s">
        <v>202</v>
      </c>
      <c r="G13" s="135" t="s">
        <v>7</v>
      </c>
      <c r="H13" s="300">
        <v>0.05</v>
      </c>
      <c r="I13" s="300">
        <v>0.15010000000000001</v>
      </c>
      <c r="J13" s="171">
        <v>45565</v>
      </c>
      <c r="K13" s="171">
        <v>45580</v>
      </c>
      <c r="L13" s="171">
        <v>44279</v>
      </c>
      <c r="M13" s="137" t="s">
        <v>203</v>
      </c>
      <c r="N13" s="384">
        <v>183811.81</v>
      </c>
      <c r="O13" s="385">
        <v>28.79</v>
      </c>
      <c r="P13" s="386">
        <f t="shared" si="0"/>
        <v>183840.6</v>
      </c>
      <c r="Q13" s="130"/>
      <c r="R13" s="399">
        <v>0</v>
      </c>
      <c r="S13" s="386">
        <f t="shared" si="1"/>
        <v>183840.6</v>
      </c>
      <c r="T13" s="178"/>
      <c r="U13" s="399">
        <v>0</v>
      </c>
      <c r="V13" s="385">
        <v>0</v>
      </c>
      <c r="W13" s="484">
        <f t="shared" si="2"/>
        <v>0</v>
      </c>
      <c r="X13" s="458">
        <f t="shared" si="6"/>
        <v>183840.6</v>
      </c>
    </row>
    <row r="14" spans="1:25" ht="15.75" customHeight="1" x14ac:dyDescent="0.25">
      <c r="A14" s="137">
        <v>4462</v>
      </c>
      <c r="B14" s="135" t="s">
        <v>317</v>
      </c>
      <c r="C14" s="293" t="s">
        <v>200</v>
      </c>
      <c r="D14" s="137" t="s">
        <v>201</v>
      </c>
      <c r="E14" s="137" t="s">
        <v>275</v>
      </c>
      <c r="F14" s="135" t="s">
        <v>276</v>
      </c>
      <c r="G14" s="135" t="s">
        <v>7</v>
      </c>
      <c r="H14" s="300">
        <v>0.05</v>
      </c>
      <c r="I14" s="300">
        <v>0.15010000000000001</v>
      </c>
      <c r="J14" s="171">
        <v>45565</v>
      </c>
      <c r="K14" s="171">
        <v>45580</v>
      </c>
      <c r="L14" s="171">
        <v>44279</v>
      </c>
      <c r="M14" s="137" t="s">
        <v>311</v>
      </c>
      <c r="N14" s="384">
        <v>1902.18</v>
      </c>
      <c r="O14" s="385">
        <v>0</v>
      </c>
      <c r="P14" s="386">
        <f t="shared" si="0"/>
        <v>1902.18</v>
      </c>
      <c r="Q14" s="130"/>
      <c r="R14" s="399">
        <v>0</v>
      </c>
      <c r="S14" s="386">
        <f t="shared" si="1"/>
        <v>1902.18</v>
      </c>
      <c r="T14" s="178"/>
      <c r="U14" s="399">
        <v>0</v>
      </c>
      <c r="V14" s="385">
        <v>0</v>
      </c>
      <c r="W14" s="484">
        <f t="shared" si="2"/>
        <v>0</v>
      </c>
      <c r="X14" s="458">
        <f t="shared" si="6"/>
        <v>1902.18</v>
      </c>
    </row>
    <row r="15" spans="1:25" ht="15.75" customHeight="1" x14ac:dyDescent="0.25">
      <c r="A15" s="137">
        <v>4463</v>
      </c>
      <c r="B15" s="135" t="s">
        <v>290</v>
      </c>
      <c r="C15" s="293" t="s">
        <v>200</v>
      </c>
      <c r="D15" s="137" t="s">
        <v>201</v>
      </c>
      <c r="E15" s="137" t="s">
        <v>277</v>
      </c>
      <c r="F15" s="135" t="s">
        <v>278</v>
      </c>
      <c r="G15" s="135" t="s">
        <v>7</v>
      </c>
      <c r="H15" s="300">
        <v>0.05</v>
      </c>
      <c r="I15" s="300">
        <v>0.15010000000000001</v>
      </c>
      <c r="J15" s="171">
        <v>45565</v>
      </c>
      <c r="K15" s="171">
        <v>45580</v>
      </c>
      <c r="L15" s="171">
        <v>44279</v>
      </c>
      <c r="M15" s="137" t="s">
        <v>308</v>
      </c>
      <c r="N15" s="384">
        <v>6414.77</v>
      </c>
      <c r="O15" s="385">
        <v>0</v>
      </c>
      <c r="P15" s="386">
        <f t="shared" si="0"/>
        <v>6414.77</v>
      </c>
      <c r="Q15" s="130"/>
      <c r="R15" s="399">
        <v>0</v>
      </c>
      <c r="S15" s="386">
        <f t="shared" si="1"/>
        <v>6414.77</v>
      </c>
      <c r="T15" s="178"/>
      <c r="U15" s="399">
        <v>0</v>
      </c>
      <c r="V15" s="385">
        <v>0</v>
      </c>
      <c r="W15" s="484">
        <f t="shared" si="2"/>
        <v>0</v>
      </c>
      <c r="X15" s="458">
        <f t="shared" si="6"/>
        <v>6414.77</v>
      </c>
    </row>
    <row r="16" spans="1:25" ht="15.75" customHeight="1" x14ac:dyDescent="0.25">
      <c r="A16" s="137">
        <v>4464</v>
      </c>
      <c r="B16" s="135" t="s">
        <v>318</v>
      </c>
      <c r="C16" s="293" t="s">
        <v>313</v>
      </c>
      <c r="D16" s="137" t="s">
        <v>183</v>
      </c>
      <c r="E16" s="137" t="s">
        <v>279</v>
      </c>
      <c r="F16" s="135" t="s">
        <v>280</v>
      </c>
      <c r="G16" s="135" t="s">
        <v>7</v>
      </c>
      <c r="H16" s="300">
        <v>0.05</v>
      </c>
      <c r="I16" s="300">
        <v>0.15010000000000001</v>
      </c>
      <c r="J16" s="171">
        <v>45199</v>
      </c>
      <c r="K16" s="171">
        <v>45214</v>
      </c>
      <c r="L16" s="171">
        <v>44201</v>
      </c>
      <c r="M16" s="137" t="s">
        <v>309</v>
      </c>
      <c r="N16" s="435">
        <v>28417</v>
      </c>
      <c r="O16" s="401">
        <v>0</v>
      </c>
      <c r="P16" s="402">
        <f t="shared" si="0"/>
        <v>28417</v>
      </c>
      <c r="Q16" s="178"/>
      <c r="R16" s="435">
        <v>0</v>
      </c>
      <c r="S16" s="386">
        <f t="shared" si="1"/>
        <v>28417</v>
      </c>
      <c r="T16" s="178"/>
      <c r="U16" s="435">
        <v>0</v>
      </c>
      <c r="V16" s="401">
        <v>0</v>
      </c>
      <c r="W16" s="484">
        <f t="shared" si="2"/>
        <v>0</v>
      </c>
      <c r="X16" s="458">
        <f>S16-W16</f>
        <v>28417</v>
      </c>
    </row>
    <row r="17" spans="1:24" ht="15.75" customHeight="1" thickBot="1" x14ac:dyDescent="0.3">
      <c r="A17" s="137"/>
      <c r="C17" s="185"/>
      <c r="D17" s="185"/>
      <c r="E17" s="185"/>
      <c r="H17" s="300"/>
      <c r="I17" s="300"/>
      <c r="J17" s="201"/>
      <c r="K17" s="201"/>
      <c r="L17" s="201"/>
      <c r="M17" s="131" t="s">
        <v>38</v>
      </c>
      <c r="N17" s="406">
        <f>SUM(N7:N16)</f>
        <v>729611.03000000014</v>
      </c>
      <c r="O17" s="417">
        <f>SUM(O7:O16)</f>
        <v>80.45</v>
      </c>
      <c r="P17" s="407">
        <f>SUM(P7:P16)</f>
        <v>729691.48</v>
      </c>
      <c r="Q17" s="130"/>
      <c r="R17" s="387">
        <f>SUM(R7:R16)</f>
        <v>0</v>
      </c>
      <c r="S17" s="389">
        <f>SUM(S7:S16)</f>
        <v>729691.48</v>
      </c>
      <c r="T17" s="178"/>
      <c r="U17" s="387">
        <f>SUM(U16:U16)</f>
        <v>0</v>
      </c>
      <c r="V17" s="388">
        <f>SUM(V16:V16)</f>
        <v>0</v>
      </c>
      <c r="W17" s="486">
        <f>SUM(W7:W16)</f>
        <v>428788.37</v>
      </c>
      <c r="X17" s="489">
        <f>SUM(X7:X16)</f>
        <v>300903.11000000004</v>
      </c>
    </row>
    <row r="18" spans="1:24" ht="15.75" customHeight="1" thickTop="1" x14ac:dyDescent="0.25">
      <c r="A18" s="137"/>
      <c r="C18" s="185"/>
      <c r="D18" s="185"/>
      <c r="E18" s="185"/>
      <c r="H18" s="300"/>
      <c r="I18" s="300"/>
      <c r="J18" s="201"/>
      <c r="K18" s="201"/>
      <c r="L18" s="201"/>
      <c r="M18" s="227"/>
      <c r="N18" s="173"/>
      <c r="O18" s="173"/>
      <c r="P18" s="173"/>
      <c r="R18" s="173"/>
      <c r="S18" s="173"/>
      <c r="T18" s="172"/>
      <c r="U18" s="141"/>
      <c r="V18" s="141"/>
    </row>
    <row r="19" spans="1:24" ht="15.75" customHeight="1" x14ac:dyDescent="0.25">
      <c r="C19" s="185"/>
      <c r="D19" s="185"/>
      <c r="E19" s="185"/>
      <c r="J19" s="201"/>
      <c r="K19" s="201"/>
      <c r="L19" s="201"/>
      <c r="M19" s="227"/>
      <c r="N19" s="173"/>
      <c r="O19" s="173"/>
      <c r="P19" s="173"/>
      <c r="R19" s="173"/>
      <c r="S19" s="173"/>
      <c r="T19" s="172"/>
      <c r="U19" s="141"/>
      <c r="V19" s="141"/>
    </row>
    <row r="20" spans="1:24" ht="15.75" customHeight="1" x14ac:dyDescent="0.25">
      <c r="C20" s="185"/>
      <c r="D20" s="185"/>
      <c r="E20" s="185"/>
      <c r="J20" s="201"/>
      <c r="K20" s="201"/>
      <c r="L20" s="201"/>
      <c r="M20" s="227"/>
      <c r="N20" s="173"/>
      <c r="O20" s="173"/>
      <c r="P20" s="173"/>
      <c r="R20" s="173"/>
      <c r="S20" s="173"/>
      <c r="T20" s="172"/>
      <c r="U20" s="141"/>
      <c r="V20" s="141"/>
    </row>
    <row r="21" spans="1:24" ht="15.75" customHeight="1" x14ac:dyDescent="0.25">
      <c r="B21" s="132" t="s">
        <v>111</v>
      </c>
      <c r="C21" s="185"/>
      <c r="D21" s="185"/>
      <c r="E21" s="185"/>
      <c r="M21" s="227"/>
      <c r="N21" s="173"/>
      <c r="O21" s="173"/>
      <c r="P21" s="173"/>
      <c r="R21" s="173"/>
      <c r="S21" s="173"/>
      <c r="T21" s="172"/>
      <c r="U21" s="141"/>
      <c r="V21" s="141"/>
    </row>
    <row r="22" spans="1:24" ht="15.75" customHeight="1" x14ac:dyDescent="0.25">
      <c r="B22" s="576" t="s">
        <v>352</v>
      </c>
      <c r="C22" s="576"/>
      <c r="D22" s="576"/>
      <c r="E22" s="576"/>
      <c r="F22" s="576"/>
      <c r="G22" s="576"/>
      <c r="H22" s="180"/>
      <c r="I22" s="180"/>
      <c r="J22" s="179"/>
      <c r="M22" s="227"/>
      <c r="N22" s="173"/>
      <c r="O22" s="173"/>
      <c r="P22" s="173"/>
      <c r="R22" s="173"/>
      <c r="S22" s="173"/>
      <c r="T22" s="172"/>
      <c r="U22" s="141"/>
      <c r="V22" s="141"/>
    </row>
    <row r="23" spans="1:24" ht="15.75" customHeight="1" x14ac:dyDescent="0.25">
      <c r="C23" s="185"/>
      <c r="D23" s="185"/>
      <c r="E23" s="185"/>
      <c r="M23" s="227"/>
      <c r="N23" s="173"/>
      <c r="O23" s="173"/>
      <c r="P23" s="173"/>
      <c r="R23" s="173"/>
      <c r="S23" s="173"/>
      <c r="T23" s="172"/>
      <c r="U23" s="141"/>
      <c r="V23" s="141"/>
    </row>
    <row r="24" spans="1:24" ht="15.75" customHeight="1" x14ac:dyDescent="0.25">
      <c r="B24" s="576" t="s">
        <v>115</v>
      </c>
      <c r="C24" s="576"/>
      <c r="D24" s="576"/>
      <c r="E24" s="576"/>
      <c r="F24" s="576"/>
      <c r="G24" s="576"/>
      <c r="H24" s="180"/>
      <c r="I24" s="180"/>
      <c r="J24" s="179"/>
      <c r="M24" s="227"/>
      <c r="N24" s="173"/>
      <c r="O24" s="173"/>
      <c r="P24" s="173"/>
      <c r="R24" s="173"/>
      <c r="S24" s="173"/>
      <c r="T24" s="172"/>
      <c r="U24" s="141"/>
      <c r="V24" s="141"/>
    </row>
    <row r="25" spans="1:24" ht="15.75" customHeight="1" x14ac:dyDescent="0.25">
      <c r="B25" s="179"/>
      <c r="C25" s="179"/>
      <c r="D25" s="179"/>
      <c r="E25" s="179"/>
      <c r="F25" s="179"/>
      <c r="G25" s="179"/>
      <c r="H25" s="180"/>
      <c r="I25" s="180"/>
      <c r="J25" s="179"/>
      <c r="M25" s="227"/>
      <c r="N25" s="173"/>
      <c r="O25" s="173"/>
      <c r="P25" s="173"/>
      <c r="R25" s="173"/>
      <c r="S25" s="173"/>
      <c r="T25" s="172"/>
      <c r="U25" s="141"/>
      <c r="V25" s="141"/>
    </row>
    <row r="26" spans="1:24" ht="15.75" customHeight="1" x14ac:dyDescent="0.25">
      <c r="B26" s="576" t="s">
        <v>139</v>
      </c>
      <c r="C26" s="576"/>
      <c r="D26" s="576"/>
      <c r="E26" s="576"/>
      <c r="F26" s="576"/>
      <c r="G26" s="576"/>
      <c r="H26" s="180"/>
      <c r="I26" s="180"/>
      <c r="J26" s="179"/>
      <c r="M26" s="227"/>
      <c r="N26" s="173"/>
      <c r="O26" s="173"/>
      <c r="P26" s="173"/>
      <c r="R26" s="173"/>
      <c r="S26" s="173"/>
      <c r="T26" s="172"/>
      <c r="U26" s="141"/>
      <c r="V26" s="141"/>
    </row>
    <row r="27" spans="1:24" ht="15.75" customHeight="1" x14ac:dyDescent="0.25">
      <c r="B27" s="589" t="s">
        <v>138</v>
      </c>
      <c r="C27" s="576"/>
      <c r="D27" s="576"/>
      <c r="E27" s="576"/>
      <c r="F27" s="576"/>
      <c r="G27" s="576"/>
      <c r="H27" s="180"/>
      <c r="I27" s="180"/>
      <c r="J27" s="179"/>
      <c r="M27" s="227"/>
      <c r="N27" s="173"/>
      <c r="O27" s="173"/>
      <c r="P27" s="173"/>
      <c r="R27" s="173"/>
      <c r="S27" s="173"/>
      <c r="T27" s="172"/>
      <c r="U27" s="141"/>
      <c r="V27" s="141"/>
    </row>
    <row r="28" spans="1:24" ht="15.75" customHeight="1" x14ac:dyDescent="0.25">
      <c r="B28" s="179"/>
      <c r="C28" s="179"/>
      <c r="D28" s="179"/>
      <c r="E28" s="179"/>
      <c r="F28" s="179"/>
      <c r="G28" s="179"/>
      <c r="H28" s="180"/>
      <c r="I28" s="180"/>
      <c r="J28" s="179"/>
      <c r="M28" s="227"/>
      <c r="N28" s="173"/>
      <c r="O28" s="173"/>
      <c r="P28" s="173"/>
      <c r="R28" s="173"/>
      <c r="S28" s="173"/>
      <c r="T28" s="172"/>
      <c r="U28" s="141"/>
      <c r="V28" s="141"/>
    </row>
    <row r="29" spans="1:24" ht="15.75" customHeight="1" x14ac:dyDescent="0.25">
      <c r="B29" s="131" t="s">
        <v>98</v>
      </c>
      <c r="C29" s="183" t="s">
        <v>101</v>
      </c>
      <c r="D29" s="183" t="s">
        <v>102</v>
      </c>
      <c r="E29" s="183"/>
      <c r="F29" s="179"/>
      <c r="G29" s="179"/>
      <c r="H29" s="180"/>
      <c r="I29" s="180"/>
      <c r="J29" s="179"/>
      <c r="M29" s="227"/>
      <c r="N29" s="173"/>
      <c r="O29" s="173"/>
      <c r="P29" s="173"/>
      <c r="R29" s="173"/>
      <c r="S29" s="173"/>
      <c r="T29" s="172"/>
      <c r="U29" s="141"/>
      <c r="V29" s="141"/>
    </row>
    <row r="30" spans="1:24" ht="15.75" customHeight="1" x14ac:dyDescent="0.25">
      <c r="B30" s="135" t="s">
        <v>100</v>
      </c>
      <c r="C30" s="185" t="s">
        <v>185</v>
      </c>
      <c r="D30" s="185" t="s">
        <v>237</v>
      </c>
      <c r="E30" s="185"/>
      <c r="M30" s="227"/>
      <c r="N30" s="173"/>
      <c r="O30" s="173"/>
      <c r="P30" s="173"/>
      <c r="R30" s="173"/>
      <c r="S30" s="173"/>
      <c r="T30" s="172"/>
      <c r="U30" s="141"/>
      <c r="V30" s="141"/>
    </row>
    <row r="31" spans="1:24" ht="15.75" customHeight="1" x14ac:dyDescent="0.25">
      <c r="B31" s="135" t="s">
        <v>315</v>
      </c>
      <c r="C31" s="185" t="s">
        <v>234</v>
      </c>
      <c r="D31" s="185" t="s">
        <v>235</v>
      </c>
      <c r="E31" s="185"/>
      <c r="M31" s="227"/>
      <c r="N31" s="173"/>
      <c r="O31" s="173"/>
      <c r="P31" s="173"/>
      <c r="R31" s="173"/>
      <c r="S31" s="173"/>
      <c r="T31" s="172"/>
      <c r="U31" s="141"/>
      <c r="V31" s="141"/>
    </row>
    <row r="32" spans="1:24" ht="15.75" customHeight="1" x14ac:dyDescent="0.25">
      <c r="B32" s="135" t="s">
        <v>314</v>
      </c>
      <c r="C32" s="185" t="s">
        <v>234</v>
      </c>
      <c r="D32" s="185" t="s">
        <v>235</v>
      </c>
      <c r="E32" s="185"/>
      <c r="M32" s="227"/>
      <c r="N32" s="173"/>
      <c r="O32" s="173"/>
      <c r="P32" s="173"/>
      <c r="R32" s="173"/>
      <c r="S32" s="173"/>
      <c r="T32" s="172"/>
      <c r="U32" s="141"/>
      <c r="V32" s="141"/>
    </row>
    <row r="33" spans="2:22" ht="15.75" customHeight="1" x14ac:dyDescent="0.25">
      <c r="C33" s="185"/>
      <c r="D33" s="185"/>
      <c r="E33" s="185"/>
      <c r="M33" s="227"/>
      <c r="N33" s="173"/>
      <c r="O33" s="173"/>
      <c r="P33" s="173"/>
      <c r="R33" s="173"/>
      <c r="S33" s="173"/>
      <c r="T33" s="172"/>
      <c r="U33" s="141"/>
      <c r="V33" s="141"/>
    </row>
    <row r="34" spans="2:22" ht="15.75" customHeight="1" x14ac:dyDescent="0.25">
      <c r="B34" s="572" t="s">
        <v>214</v>
      </c>
      <c r="C34" s="572"/>
      <c r="D34" s="572"/>
      <c r="E34" s="572"/>
      <c r="F34" s="572"/>
      <c r="G34" s="572"/>
      <c r="H34" s="572"/>
      <c r="I34" s="572"/>
      <c r="M34" s="227"/>
      <c r="N34" s="173"/>
      <c r="O34" s="173"/>
      <c r="P34" s="173"/>
      <c r="R34" s="173"/>
      <c r="S34" s="173"/>
      <c r="T34" s="172"/>
      <c r="U34" s="141"/>
      <c r="V34" s="141"/>
    </row>
    <row r="35" spans="2:22" ht="15.75" customHeight="1" x14ac:dyDescent="0.25">
      <c r="B35" s="128" t="s">
        <v>215</v>
      </c>
      <c r="C35" s="185"/>
      <c r="D35" s="185"/>
      <c r="E35" s="185"/>
      <c r="M35" s="227"/>
      <c r="N35" s="173"/>
      <c r="O35" s="173"/>
      <c r="P35" s="173"/>
      <c r="R35" s="173"/>
      <c r="S35" s="173"/>
      <c r="T35" s="172"/>
      <c r="U35" s="141"/>
      <c r="V35" s="141"/>
    </row>
    <row r="36" spans="2:22" ht="15.75" customHeight="1" x14ac:dyDescent="0.25">
      <c r="B36" s="195"/>
      <c r="C36" s="195"/>
      <c r="D36" s="195"/>
      <c r="E36" s="195"/>
      <c r="F36" s="195"/>
      <c r="G36" s="195"/>
      <c r="H36" s="219"/>
      <c r="I36" s="219"/>
      <c r="J36" s="195"/>
      <c r="K36" s="195"/>
      <c r="L36" s="195"/>
      <c r="M36" s="195"/>
      <c r="N36" s="195"/>
      <c r="O36" s="141"/>
      <c r="P36" s="141"/>
      <c r="Q36" s="141"/>
      <c r="R36" s="141"/>
      <c r="S36" s="141"/>
      <c r="U36" s="141"/>
      <c r="V36" s="141"/>
    </row>
    <row r="37" spans="2:22" ht="15.75" customHeight="1" x14ac:dyDescent="0.25">
      <c r="O37" s="187"/>
      <c r="P37" s="187"/>
      <c r="Q37" s="187"/>
      <c r="R37" s="310" t="s">
        <v>355</v>
      </c>
      <c r="S37" s="187"/>
    </row>
    <row r="38" spans="2:22" ht="15.75" customHeight="1" x14ac:dyDescent="0.25">
      <c r="B38" s="191" t="s">
        <v>354</v>
      </c>
      <c r="C38" s="193" t="s">
        <v>2</v>
      </c>
      <c r="D38" s="193"/>
      <c r="E38" s="193"/>
      <c r="F38" s="193" t="s">
        <v>34</v>
      </c>
      <c r="G38" s="193" t="s">
        <v>35</v>
      </c>
      <c r="H38" s="193"/>
      <c r="I38" s="193"/>
      <c r="J38" s="193"/>
      <c r="K38" s="193"/>
      <c r="L38" s="193"/>
      <c r="M38" s="193" t="s">
        <v>36</v>
      </c>
      <c r="N38" s="193" t="s">
        <v>37</v>
      </c>
      <c r="O38" s="195"/>
      <c r="P38" s="195"/>
      <c r="Q38" s="195"/>
      <c r="R38" s="195" t="s">
        <v>81</v>
      </c>
      <c r="S38" s="195"/>
    </row>
    <row r="39" spans="2:22" ht="15.75" customHeight="1" x14ac:dyDescent="0.25">
      <c r="B39" s="197"/>
      <c r="C39" s="146"/>
      <c r="D39" s="146"/>
      <c r="E39" s="146"/>
      <c r="F39" s="146"/>
      <c r="G39" s="146"/>
      <c r="H39" s="203"/>
      <c r="I39" s="203"/>
      <c r="J39" s="146"/>
      <c r="K39" s="146"/>
      <c r="L39" s="146"/>
      <c r="M39" s="146"/>
      <c r="N39" s="146"/>
    </row>
    <row r="40" spans="2:22" ht="15.75" customHeight="1" x14ac:dyDescent="0.25">
      <c r="B40" s="197"/>
      <c r="C40" s="146"/>
      <c r="D40" s="146"/>
      <c r="E40" s="146"/>
      <c r="F40" s="146"/>
      <c r="G40" s="146"/>
      <c r="H40" s="203"/>
      <c r="I40" s="203"/>
      <c r="J40" s="146"/>
      <c r="K40" s="146"/>
      <c r="L40" s="146"/>
      <c r="M40" s="146"/>
      <c r="N40" s="146"/>
      <c r="R40" s="308"/>
    </row>
    <row r="41" spans="2:22" ht="15.75" customHeight="1" x14ac:dyDescent="0.25">
      <c r="B41" s="213"/>
      <c r="C41" s="214"/>
      <c r="D41" s="214"/>
      <c r="E41" s="214"/>
      <c r="F41" s="215"/>
      <c r="G41" s="216"/>
      <c r="H41" s="216"/>
      <c r="I41" s="216"/>
      <c r="J41" s="216"/>
      <c r="K41" s="216"/>
      <c r="L41" s="216"/>
      <c r="M41" s="164"/>
      <c r="N41" s="217"/>
      <c r="O41" s="167"/>
      <c r="P41" s="167"/>
      <c r="Q41" s="167"/>
    </row>
    <row r="42" spans="2:22" ht="15.75" customHeight="1" x14ac:dyDescent="0.25">
      <c r="B42" s="213"/>
      <c r="C42" s="214"/>
      <c r="D42" s="214"/>
      <c r="E42" s="214"/>
      <c r="F42" s="215"/>
      <c r="G42" s="216"/>
      <c r="H42" s="216"/>
      <c r="I42" s="216"/>
      <c r="J42" s="216"/>
      <c r="K42" s="216"/>
      <c r="L42" s="216"/>
      <c r="M42" s="164"/>
      <c r="N42" s="217"/>
      <c r="O42" s="218"/>
      <c r="P42" s="218"/>
      <c r="Q42" s="218"/>
    </row>
    <row r="43" spans="2:22" ht="15.75" customHeight="1" x14ac:dyDescent="0.25">
      <c r="B43" s="213"/>
      <c r="C43" s="214"/>
      <c r="D43" s="214"/>
      <c r="E43" s="214"/>
      <c r="F43" s="215"/>
      <c r="G43" s="216"/>
      <c r="H43" s="216"/>
      <c r="I43" s="216"/>
      <c r="J43" s="216"/>
      <c r="K43" s="216"/>
      <c r="L43" s="216"/>
      <c r="M43" s="164"/>
      <c r="N43" s="217"/>
      <c r="O43" s="218"/>
      <c r="P43" s="218"/>
      <c r="Q43" s="218"/>
    </row>
    <row r="44" spans="2:22" ht="15.75" customHeight="1" x14ac:dyDescent="0.25">
      <c r="B44" s="213"/>
      <c r="C44" s="214"/>
      <c r="D44" s="214"/>
      <c r="E44" s="214"/>
      <c r="F44" s="215"/>
      <c r="G44" s="216"/>
      <c r="H44" s="216"/>
      <c r="I44" s="216"/>
      <c r="J44" s="216"/>
      <c r="K44" s="216"/>
      <c r="L44" s="216"/>
      <c r="M44" s="164"/>
      <c r="N44" s="217"/>
      <c r="O44" s="218"/>
      <c r="P44" s="218"/>
      <c r="Q44" s="218"/>
    </row>
    <row r="45" spans="2:22" ht="15.75" customHeight="1" x14ac:dyDescent="0.25">
      <c r="B45" s="213"/>
      <c r="C45" s="214"/>
      <c r="D45" s="214"/>
      <c r="E45" s="214"/>
      <c r="F45" s="215"/>
      <c r="G45" s="216"/>
      <c r="H45" s="216"/>
      <c r="I45" s="216"/>
      <c r="J45" s="216"/>
      <c r="K45" s="216"/>
      <c r="L45" s="216"/>
      <c r="M45" s="164"/>
      <c r="N45" s="217"/>
      <c r="O45" s="218"/>
      <c r="P45" s="218"/>
      <c r="Q45" s="218"/>
    </row>
    <row r="46" spans="2:22" ht="15.75" customHeight="1" x14ac:dyDescent="0.25">
      <c r="B46" s="213"/>
      <c r="C46" s="214"/>
      <c r="D46" s="214"/>
      <c r="E46" s="214"/>
      <c r="F46" s="215"/>
      <c r="G46" s="216"/>
      <c r="H46" s="216"/>
      <c r="I46" s="216"/>
      <c r="J46" s="216"/>
      <c r="K46" s="216"/>
      <c r="L46" s="216"/>
      <c r="M46" s="164"/>
      <c r="N46" s="217"/>
      <c r="O46" s="218"/>
      <c r="P46" s="218"/>
      <c r="Q46" s="218"/>
    </row>
    <row r="47" spans="2:22" ht="15.75" customHeight="1" x14ac:dyDescent="0.25">
      <c r="B47" s="238"/>
      <c r="C47" s="233"/>
      <c r="D47" s="233"/>
      <c r="E47" s="233"/>
      <c r="F47" s="215"/>
      <c r="G47" s="239"/>
      <c r="H47" s="216"/>
      <c r="I47" s="216"/>
      <c r="J47" s="239"/>
      <c r="K47" s="239"/>
      <c r="L47" s="239"/>
      <c r="M47" s="241"/>
      <c r="N47" s="244"/>
      <c r="O47" s="141"/>
      <c r="P47" s="141"/>
      <c r="Q47" s="141"/>
    </row>
    <row r="48" spans="2:22" ht="15.75" customHeight="1" x14ac:dyDescent="0.25">
      <c r="B48" s="238"/>
      <c r="C48" s="233"/>
      <c r="D48" s="233"/>
      <c r="E48" s="233"/>
      <c r="F48" s="215"/>
      <c r="G48" s="239"/>
      <c r="H48" s="216"/>
      <c r="I48" s="216"/>
      <c r="J48" s="239"/>
      <c r="K48" s="239"/>
      <c r="L48" s="239"/>
      <c r="M48" s="241"/>
      <c r="N48" s="244"/>
      <c r="O48" s="141"/>
      <c r="P48" s="141"/>
      <c r="Q48" s="141"/>
    </row>
    <row r="49" spans="2:23" ht="15.75" customHeight="1" x14ac:dyDescent="0.25">
      <c r="B49" s="238"/>
      <c r="C49" s="233"/>
      <c r="D49" s="233"/>
      <c r="E49" s="233"/>
      <c r="F49" s="215"/>
      <c r="G49" s="239"/>
      <c r="H49" s="216"/>
      <c r="I49" s="216"/>
      <c r="J49" s="239"/>
      <c r="K49" s="239"/>
      <c r="L49" s="239"/>
      <c r="M49" s="241"/>
      <c r="N49" s="244"/>
      <c r="O49" s="141"/>
      <c r="P49" s="141"/>
      <c r="Q49" s="141"/>
    </row>
    <row r="50" spans="2:23" ht="15.75" customHeight="1" x14ac:dyDescent="0.25">
      <c r="B50" s="238"/>
      <c r="C50" s="233"/>
      <c r="D50" s="233"/>
      <c r="E50" s="233"/>
      <c r="F50" s="215"/>
      <c r="G50" s="239"/>
      <c r="H50" s="216"/>
      <c r="I50" s="216"/>
      <c r="J50" s="239"/>
      <c r="K50" s="239"/>
      <c r="L50" s="239"/>
      <c r="M50" s="241"/>
      <c r="N50" s="244"/>
      <c r="O50" s="141"/>
      <c r="P50" s="141"/>
      <c r="Q50" s="141"/>
    </row>
    <row r="51" spans="2:23" ht="15.75" customHeight="1" x14ac:dyDescent="0.25">
      <c r="B51" s="238"/>
      <c r="C51" s="233"/>
      <c r="D51" s="233"/>
      <c r="E51" s="233"/>
      <c r="F51" s="215"/>
      <c r="G51" s="239"/>
      <c r="H51" s="216"/>
      <c r="I51" s="216"/>
      <c r="J51" s="239"/>
      <c r="K51" s="239"/>
      <c r="L51" s="239"/>
      <c r="M51" s="241"/>
      <c r="N51" s="244"/>
      <c r="O51" s="141"/>
      <c r="P51" s="141"/>
      <c r="Q51" s="141"/>
    </row>
    <row r="52" spans="2:23" ht="15.75" customHeight="1" x14ac:dyDescent="0.25">
      <c r="B52" s="238"/>
      <c r="C52" s="233"/>
      <c r="D52" s="233"/>
      <c r="E52" s="233"/>
      <c r="F52" s="215"/>
      <c r="G52" s="239"/>
      <c r="H52" s="216"/>
      <c r="I52" s="216"/>
      <c r="J52" s="239"/>
      <c r="K52" s="239"/>
      <c r="L52" s="239"/>
      <c r="M52" s="235"/>
      <c r="N52" s="212"/>
      <c r="O52" s="240"/>
      <c r="P52" s="166"/>
      <c r="Q52" s="147"/>
      <c r="R52" s="144"/>
      <c r="S52" s="144"/>
      <c r="T52" s="165"/>
      <c r="V52" s="135" t="s">
        <v>301</v>
      </c>
      <c r="W52" s="173">
        <f>W17</f>
        <v>428788.37</v>
      </c>
    </row>
    <row r="53" spans="2:23" ht="15.75" customHeight="1" x14ac:dyDescent="0.25">
      <c r="B53" s="238"/>
      <c r="C53" s="233"/>
      <c r="D53" s="233"/>
      <c r="E53" s="233"/>
      <c r="F53" s="215"/>
      <c r="G53" s="239"/>
      <c r="H53" s="216"/>
      <c r="I53" s="216"/>
      <c r="J53" s="239"/>
      <c r="K53" s="239"/>
      <c r="L53" s="239"/>
      <c r="M53" s="235"/>
      <c r="N53" s="212"/>
      <c r="O53" s="240"/>
      <c r="P53" s="240"/>
      <c r="Q53" s="141"/>
    </row>
    <row r="54" spans="2:23" ht="15.75" customHeight="1" x14ac:dyDescent="0.25">
      <c r="B54" s="238"/>
      <c r="C54" s="233"/>
      <c r="D54" s="233"/>
      <c r="E54" s="233"/>
      <c r="F54" s="215"/>
      <c r="G54" s="239"/>
      <c r="H54" s="216"/>
      <c r="I54" s="216"/>
      <c r="J54" s="239"/>
      <c r="K54" s="239"/>
      <c r="L54" s="239"/>
      <c r="M54" s="235"/>
      <c r="N54" s="212"/>
      <c r="O54" s="240"/>
      <c r="P54" s="240"/>
      <c r="Q54" s="141"/>
    </row>
    <row r="55" spans="2:23" ht="15.75" customHeight="1" x14ac:dyDescent="0.25">
      <c r="B55" s="238"/>
      <c r="C55" s="233"/>
      <c r="D55" s="233"/>
      <c r="E55" s="233"/>
      <c r="F55" s="215"/>
      <c r="G55" s="239"/>
      <c r="H55" s="216"/>
      <c r="I55" s="216"/>
      <c r="J55" s="239"/>
      <c r="K55" s="239"/>
      <c r="L55" s="239"/>
      <c r="M55" s="241"/>
      <c r="N55" s="217"/>
      <c r="O55" s="240"/>
      <c r="P55" s="240"/>
      <c r="Q55" s="141"/>
    </row>
    <row r="56" spans="2:23" ht="15.75" customHeight="1" x14ac:dyDescent="0.25"/>
    <row r="57" spans="2:23" ht="15.75" customHeight="1" x14ac:dyDescent="0.25">
      <c r="F57" s="175"/>
      <c r="G57" s="243"/>
      <c r="H57" s="242"/>
      <c r="I57" s="242"/>
      <c r="J57" s="243"/>
      <c r="K57" s="243"/>
      <c r="L57" s="243"/>
    </row>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4:I34"/>
    <mergeCell ref="B27:G27"/>
    <mergeCell ref="B22:G22"/>
    <mergeCell ref="B24:G24"/>
    <mergeCell ref="B26:G26"/>
  </mergeCells>
  <conditionalFormatting sqref="A7:P16 U7:X16 R7:S16">
    <cfRule type="expression" dxfId="37" priority="1">
      <formula>MOD(ROW(),2)=0</formula>
    </cfRule>
  </conditionalFormatting>
  <hyperlinks>
    <hyperlink ref="B27" r:id="rId1"/>
  </hyperlinks>
  <printOptions horizontalCentered="1" gridLines="1"/>
  <pageMargins left="0" right="0" top="0.75" bottom="0.75" header="0.3" footer="0.3"/>
  <pageSetup scale="53"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G7" activePane="bottomRight" state="frozen"/>
      <selection activeCell="H1" sqref="H1:I1048576"/>
      <selection pane="topRight" activeCell="H1" sqref="H1:I1048576"/>
      <selection pane="bottomLeft" activeCell="H1" sqref="H1:I1048576"/>
      <selection pane="bottomRight" activeCell="R29" sqref="R29"/>
    </sheetView>
  </sheetViews>
  <sheetFormatPr defaultColWidth="9.140625" defaultRowHeight="15" x14ac:dyDescent="0.25"/>
  <cols>
    <col min="1" max="1" width="7.85546875" style="135" customWidth="1"/>
    <col min="2" max="2" width="70.85546875" style="135" customWidth="1"/>
    <col min="3" max="3" width="36.28515625" style="135" customWidth="1"/>
    <col min="4" max="4" width="14.5703125" style="135" bestFit="1" customWidth="1"/>
    <col min="5" max="5" width="8.28515625" style="135" bestFit="1" customWidth="1"/>
    <col min="6" max="6" width="18.85546875" style="135" bestFit="1" customWidth="1"/>
    <col min="7" max="7" width="23" style="135" bestFit="1" customWidth="1"/>
    <col min="8" max="8" width="9.85546875" style="137" customWidth="1"/>
    <col min="9" max="9" width="11.7109375" style="137" customWidth="1"/>
    <col min="10" max="10" width="12.5703125" style="135" customWidth="1"/>
    <col min="11" max="11" width="15.28515625" style="135" customWidth="1"/>
    <col min="12" max="12" width="9.5703125" style="135" bestFit="1" customWidth="1"/>
    <col min="13" max="13" width="20.85546875" style="135" customWidth="1"/>
    <col min="14" max="14" width="13" style="135" bestFit="1" customWidth="1"/>
    <col min="15" max="15" width="12.85546875" style="135" bestFit="1" customWidth="1"/>
    <col min="16" max="16" width="14.140625" style="135" bestFit="1" customWidth="1"/>
    <col min="17" max="17" width="3.7109375" style="135" customWidth="1"/>
    <col min="18" max="18" width="15.85546875" style="135" customWidth="1"/>
    <col min="19" max="19" width="14" style="135" bestFit="1" customWidth="1"/>
    <col min="20" max="20" width="3.7109375" style="135" customWidth="1"/>
    <col min="21" max="21" width="14.140625" style="135" bestFit="1" customWidth="1"/>
    <col min="22" max="22" width="15.28515625" style="135" bestFit="1" customWidth="1"/>
    <col min="23" max="23" width="13" style="135" bestFit="1" customWidth="1"/>
    <col min="24" max="24" width="14.28515625" style="135" customWidth="1"/>
    <col min="25" max="25" width="12.42578125" style="135" bestFit="1" customWidth="1"/>
    <col min="26" max="16384" width="9.140625" style="135"/>
  </cols>
  <sheetData>
    <row r="1" spans="1:25" ht="15.75" customHeight="1" x14ac:dyDescent="0.25">
      <c r="A1" s="132" t="s">
        <v>358</v>
      </c>
    </row>
    <row r="2" spans="1:25" ht="15.75" customHeight="1" x14ac:dyDescent="0.25">
      <c r="A2" s="138" t="str">
        <f>'#3083 The Learning Acad @ Els '!A2</f>
        <v>Federal Grant Allocations/Reimbursements as of: 06/30/2023</v>
      </c>
      <c r="B2" s="202"/>
      <c r="N2" s="140"/>
      <c r="O2" s="140"/>
      <c r="Q2" s="141"/>
      <c r="R2" s="141"/>
      <c r="S2" s="141"/>
      <c r="T2" s="141"/>
    </row>
    <row r="3" spans="1:25" ht="15.75" customHeight="1" x14ac:dyDescent="0.25">
      <c r="A3" s="142" t="s">
        <v>53</v>
      </c>
      <c r="B3" s="132"/>
      <c r="D3" s="132"/>
      <c r="E3" s="132"/>
      <c r="F3" s="132"/>
      <c r="Q3" s="141"/>
      <c r="R3" s="141"/>
      <c r="S3" s="141"/>
      <c r="T3" s="141"/>
      <c r="U3" s="136"/>
      <c r="V3" s="143"/>
    </row>
    <row r="4" spans="1:25" ht="15.75" customHeight="1" x14ac:dyDescent="0.25">
      <c r="A4" s="132" t="s">
        <v>147</v>
      </c>
      <c r="N4" s="145"/>
      <c r="O4" s="145"/>
      <c r="P4" s="145"/>
      <c r="Q4" s="146"/>
      <c r="R4" s="141"/>
      <c r="S4" s="141"/>
      <c r="T4" s="146"/>
      <c r="U4" s="574" t="s">
        <v>211</v>
      </c>
      <c r="V4" s="574"/>
      <c r="W4" s="574"/>
      <c r="X4" s="147"/>
    </row>
    <row r="5" spans="1:25" ht="15.75" thickBot="1" x14ac:dyDescent="0.3">
      <c r="A5" s="137"/>
      <c r="H5" s="148"/>
      <c r="I5" s="148"/>
      <c r="N5" s="145"/>
      <c r="O5" s="145"/>
      <c r="P5" s="145"/>
      <c r="Q5" s="146"/>
      <c r="R5" s="150"/>
      <c r="S5" s="150"/>
      <c r="T5" s="146"/>
      <c r="U5" s="573"/>
      <c r="V5" s="573"/>
      <c r="W5" s="573"/>
      <c r="X5" s="151"/>
    </row>
    <row r="6" spans="1:25" ht="77.25" customHeight="1" thickBot="1" x14ac:dyDescent="0.3">
      <c r="A6" s="261" t="s">
        <v>16</v>
      </c>
      <c r="B6" s="261" t="s">
        <v>258</v>
      </c>
      <c r="C6" s="261" t="s">
        <v>227</v>
      </c>
      <c r="D6" s="261" t="s">
        <v>96</v>
      </c>
      <c r="E6" s="261" t="s">
        <v>238</v>
      </c>
      <c r="F6" s="261" t="s">
        <v>3</v>
      </c>
      <c r="G6" s="261" t="s">
        <v>4</v>
      </c>
      <c r="H6" s="336" t="s">
        <v>356</v>
      </c>
      <c r="I6" s="336" t="s">
        <v>357</v>
      </c>
      <c r="J6" s="262" t="s">
        <v>119</v>
      </c>
      <c r="K6" s="262" t="s">
        <v>120</v>
      </c>
      <c r="L6" s="262" t="s">
        <v>107</v>
      </c>
      <c r="M6" s="262" t="s">
        <v>5</v>
      </c>
      <c r="N6" s="366" t="s">
        <v>260</v>
      </c>
      <c r="O6" s="367" t="s">
        <v>261</v>
      </c>
      <c r="P6" s="368" t="s">
        <v>262</v>
      </c>
      <c r="Q6" s="145"/>
      <c r="R6" s="154" t="s">
        <v>256</v>
      </c>
      <c r="S6" s="155" t="s">
        <v>257</v>
      </c>
      <c r="T6" s="203"/>
      <c r="U6" s="363" t="s">
        <v>263</v>
      </c>
      <c r="V6" s="364" t="s">
        <v>350</v>
      </c>
      <c r="W6" s="365" t="s">
        <v>351</v>
      </c>
      <c r="X6" s="159" t="s">
        <v>349</v>
      </c>
      <c r="Y6" s="247"/>
    </row>
    <row r="7" spans="1:25" ht="15.75" customHeight="1" x14ac:dyDescent="0.25">
      <c r="A7" s="137">
        <v>4253</v>
      </c>
      <c r="B7" s="135" t="s">
        <v>114</v>
      </c>
      <c r="C7" s="238" t="s">
        <v>108</v>
      </c>
      <c r="D7" s="137" t="s">
        <v>216</v>
      </c>
      <c r="E7" s="137" t="s">
        <v>240</v>
      </c>
      <c r="F7" s="137" t="s">
        <v>217</v>
      </c>
      <c r="G7" s="238" t="s">
        <v>7</v>
      </c>
      <c r="H7" s="300">
        <v>2.7199999999999998E-2</v>
      </c>
      <c r="I7" s="300">
        <v>0.15010000000000001</v>
      </c>
      <c r="J7" s="171">
        <v>45107</v>
      </c>
      <c r="K7" s="171">
        <v>45108</v>
      </c>
      <c r="L7" s="171">
        <v>44743</v>
      </c>
      <c r="M7" s="160" t="s">
        <v>212</v>
      </c>
      <c r="N7" s="428">
        <v>41021.93</v>
      </c>
      <c r="O7" s="397">
        <f>60009.57-41021.93+12255.44</f>
        <v>31243.08</v>
      </c>
      <c r="P7" s="430">
        <f>N7+O7</f>
        <v>72265.010000000009</v>
      </c>
      <c r="Q7" s="130"/>
      <c r="R7" s="396">
        <v>0</v>
      </c>
      <c r="S7" s="398">
        <f>P7-R7</f>
        <v>72265.010000000009</v>
      </c>
      <c r="T7" s="178"/>
      <c r="U7" s="396">
        <v>72265.009999999995</v>
      </c>
      <c r="V7" s="397">
        <v>0</v>
      </c>
      <c r="W7" s="515">
        <f t="shared" ref="W7:W13" si="0">U7+V7</f>
        <v>72265.009999999995</v>
      </c>
      <c r="X7" s="503">
        <f t="shared" ref="X7:X17" si="1">S7-W7</f>
        <v>0</v>
      </c>
    </row>
    <row r="8" spans="1:25" ht="15.75" customHeight="1" x14ac:dyDescent="0.25">
      <c r="A8" s="137">
        <v>4260</v>
      </c>
      <c r="B8" s="135" t="s">
        <v>328</v>
      </c>
      <c r="C8" s="392" t="s">
        <v>329</v>
      </c>
      <c r="D8" s="185" t="s">
        <v>292</v>
      </c>
      <c r="E8" s="137" t="s">
        <v>293</v>
      </c>
      <c r="F8" s="185" t="s">
        <v>294</v>
      </c>
      <c r="G8" s="238" t="s">
        <v>7</v>
      </c>
      <c r="H8" s="326">
        <v>2.63E-2</v>
      </c>
      <c r="I8" s="300">
        <v>0.15010000000000001</v>
      </c>
      <c r="J8" s="281">
        <v>45199</v>
      </c>
      <c r="K8" s="171">
        <v>45250</v>
      </c>
      <c r="L8" s="171">
        <v>44378</v>
      </c>
      <c r="M8" s="171" t="s">
        <v>192</v>
      </c>
      <c r="N8" s="414">
        <v>22304.59</v>
      </c>
      <c r="O8" s="415">
        <v>756.28</v>
      </c>
      <c r="P8" s="416">
        <f>N8+O8</f>
        <v>23060.87</v>
      </c>
      <c r="Q8" s="130"/>
      <c r="R8" s="384">
        <v>0</v>
      </c>
      <c r="S8" s="386">
        <f t="shared" ref="S8" si="2">P8-R8</f>
        <v>23060.87</v>
      </c>
      <c r="T8" s="133"/>
      <c r="U8" s="384">
        <v>23060.87</v>
      </c>
      <c r="V8" s="391">
        <v>0</v>
      </c>
      <c r="W8" s="483">
        <f t="shared" si="0"/>
        <v>23060.87</v>
      </c>
      <c r="X8" s="458">
        <f t="shared" si="1"/>
        <v>0</v>
      </c>
      <c r="Y8" s="130"/>
    </row>
    <row r="9" spans="1:25" ht="15.75" customHeight="1" x14ac:dyDescent="0.25">
      <c r="A9" s="137">
        <v>4423</v>
      </c>
      <c r="B9" s="135" t="s">
        <v>210</v>
      </c>
      <c r="C9" s="293" t="s">
        <v>305</v>
      </c>
      <c r="D9" s="137" t="s">
        <v>183</v>
      </c>
      <c r="E9" s="137" t="s">
        <v>242</v>
      </c>
      <c r="F9" s="137" t="s">
        <v>196</v>
      </c>
      <c r="G9" s="238" t="s">
        <v>7</v>
      </c>
      <c r="H9" s="300">
        <v>2.7199999999999998E-2</v>
      </c>
      <c r="I9" s="300">
        <v>0.15010000000000001</v>
      </c>
      <c r="J9" s="171">
        <v>45199</v>
      </c>
      <c r="K9" s="171">
        <v>45214</v>
      </c>
      <c r="L9" s="171">
        <v>44201</v>
      </c>
      <c r="M9" s="137" t="s">
        <v>192</v>
      </c>
      <c r="N9" s="384">
        <v>6452.47</v>
      </c>
      <c r="O9" s="385">
        <v>0</v>
      </c>
      <c r="P9" s="390">
        <f t="shared" ref="P9:P17" si="3">N9+O9</f>
        <v>6452.47</v>
      </c>
      <c r="Q9" s="130"/>
      <c r="R9" s="399">
        <v>0</v>
      </c>
      <c r="S9" s="386">
        <f t="shared" ref="S9:S14" si="4">P9-R9</f>
        <v>6452.47</v>
      </c>
      <c r="T9" s="178"/>
      <c r="U9" s="399">
        <v>0</v>
      </c>
      <c r="V9" s="385">
        <v>0</v>
      </c>
      <c r="W9" s="484">
        <f>U9+V9</f>
        <v>0</v>
      </c>
      <c r="X9" s="458">
        <f t="shared" si="1"/>
        <v>6452.47</v>
      </c>
    </row>
    <row r="10" spans="1:25" ht="15.75" customHeight="1" x14ac:dyDescent="0.25">
      <c r="A10" s="137">
        <v>4426</v>
      </c>
      <c r="B10" s="135" t="s">
        <v>320</v>
      </c>
      <c r="C10" s="293" t="s">
        <v>305</v>
      </c>
      <c r="D10" s="137" t="s">
        <v>183</v>
      </c>
      <c r="E10" s="137" t="s">
        <v>252</v>
      </c>
      <c r="F10" s="137" t="s">
        <v>184</v>
      </c>
      <c r="G10" s="238" t="s">
        <v>7</v>
      </c>
      <c r="H10" s="300">
        <v>2.7199999999999998E-2</v>
      </c>
      <c r="I10" s="300">
        <v>0.15010000000000001</v>
      </c>
      <c r="J10" s="171">
        <v>45199</v>
      </c>
      <c r="K10" s="171">
        <v>45214</v>
      </c>
      <c r="L10" s="171">
        <v>44201</v>
      </c>
      <c r="M10" s="137" t="s">
        <v>190</v>
      </c>
      <c r="N10" s="384">
        <v>2838.49</v>
      </c>
      <c r="O10" s="385">
        <v>0</v>
      </c>
      <c r="P10" s="390">
        <f t="shared" si="3"/>
        <v>2838.49</v>
      </c>
      <c r="Q10" s="130"/>
      <c r="R10" s="399">
        <v>0</v>
      </c>
      <c r="S10" s="386">
        <f t="shared" si="4"/>
        <v>2838.49</v>
      </c>
      <c r="T10" s="178"/>
      <c r="U10" s="399">
        <v>0</v>
      </c>
      <c r="V10" s="385">
        <v>0</v>
      </c>
      <c r="W10" s="484">
        <f t="shared" si="0"/>
        <v>0</v>
      </c>
      <c r="X10" s="458">
        <f t="shared" si="1"/>
        <v>2838.49</v>
      </c>
    </row>
    <row r="11" spans="1:25" ht="15.75" customHeight="1" x14ac:dyDescent="0.25">
      <c r="A11" s="137">
        <v>4427</v>
      </c>
      <c r="B11" s="135" t="s">
        <v>193</v>
      </c>
      <c r="C11" s="293" t="s">
        <v>305</v>
      </c>
      <c r="D11" s="137" t="s">
        <v>183</v>
      </c>
      <c r="E11" s="137" t="s">
        <v>249</v>
      </c>
      <c r="F11" s="137" t="s">
        <v>195</v>
      </c>
      <c r="G11" s="238" t="s">
        <v>7</v>
      </c>
      <c r="H11" s="300">
        <v>0.05</v>
      </c>
      <c r="I11" s="300">
        <v>0.15010000000000001</v>
      </c>
      <c r="J11" s="171">
        <v>45199</v>
      </c>
      <c r="K11" s="171">
        <v>45214</v>
      </c>
      <c r="L11" s="171">
        <v>44201</v>
      </c>
      <c r="M11" s="137" t="s">
        <v>191</v>
      </c>
      <c r="N11" s="384">
        <v>3012.26</v>
      </c>
      <c r="O11" s="385">
        <v>0</v>
      </c>
      <c r="P11" s="390">
        <f t="shared" si="3"/>
        <v>3012.26</v>
      </c>
      <c r="Q11" s="130"/>
      <c r="R11" s="399">
        <v>0</v>
      </c>
      <c r="S11" s="386">
        <f t="shared" si="4"/>
        <v>3012.26</v>
      </c>
      <c r="T11" s="178"/>
      <c r="U11" s="399">
        <v>0</v>
      </c>
      <c r="V11" s="385">
        <v>0</v>
      </c>
      <c r="W11" s="484">
        <f t="shared" si="0"/>
        <v>0</v>
      </c>
      <c r="X11" s="458">
        <f t="shared" si="1"/>
        <v>3012.26</v>
      </c>
    </row>
    <row r="12" spans="1:25" ht="15.75" customHeight="1" x14ac:dyDescent="0.25">
      <c r="A12" s="137">
        <v>4452</v>
      </c>
      <c r="B12" s="135" t="s">
        <v>204</v>
      </c>
      <c r="C12" s="293" t="s">
        <v>200</v>
      </c>
      <c r="D12" s="137" t="s">
        <v>201</v>
      </c>
      <c r="E12" s="137" t="s">
        <v>245</v>
      </c>
      <c r="F12" s="137" t="s">
        <v>205</v>
      </c>
      <c r="G12" s="238" t="s">
        <v>7</v>
      </c>
      <c r="H12" s="300">
        <v>0.05</v>
      </c>
      <c r="I12" s="300">
        <v>0.15010000000000001</v>
      </c>
      <c r="J12" s="171">
        <v>45565</v>
      </c>
      <c r="K12" s="171">
        <v>45580</v>
      </c>
      <c r="L12" s="171">
        <v>44279</v>
      </c>
      <c r="M12" s="137" t="s">
        <v>203</v>
      </c>
      <c r="N12" s="384">
        <v>4.04</v>
      </c>
      <c r="O12" s="385">
        <v>0</v>
      </c>
      <c r="P12" s="390">
        <f t="shared" si="3"/>
        <v>4.04</v>
      </c>
      <c r="Q12" s="130"/>
      <c r="R12" s="399">
        <v>0</v>
      </c>
      <c r="S12" s="386">
        <f t="shared" si="4"/>
        <v>4.04</v>
      </c>
      <c r="T12" s="178"/>
      <c r="U12" s="399">
        <v>0</v>
      </c>
      <c r="V12" s="385">
        <v>0</v>
      </c>
      <c r="W12" s="484">
        <f t="shared" si="0"/>
        <v>0</v>
      </c>
      <c r="X12" s="458">
        <f t="shared" si="1"/>
        <v>4.04</v>
      </c>
    </row>
    <row r="13" spans="1:25" ht="15.75" customHeight="1" x14ac:dyDescent="0.25">
      <c r="A13" s="137">
        <v>4454</v>
      </c>
      <c r="B13" s="135" t="s">
        <v>306</v>
      </c>
      <c r="C13" s="293" t="s">
        <v>200</v>
      </c>
      <c r="D13" s="137" t="s">
        <v>201</v>
      </c>
      <c r="E13" s="137" t="s">
        <v>248</v>
      </c>
      <c r="F13" s="137" t="s">
        <v>228</v>
      </c>
      <c r="G13" s="238" t="s">
        <v>7</v>
      </c>
      <c r="H13" s="300">
        <v>0.05</v>
      </c>
      <c r="I13" s="300">
        <v>0.15010000000000001</v>
      </c>
      <c r="J13" s="171">
        <v>45565</v>
      </c>
      <c r="K13" s="171">
        <v>45580</v>
      </c>
      <c r="L13" s="171">
        <v>44279</v>
      </c>
      <c r="M13" s="137" t="s">
        <v>327</v>
      </c>
      <c r="N13" s="384">
        <v>1071.2</v>
      </c>
      <c r="O13" s="385">
        <v>0</v>
      </c>
      <c r="P13" s="390">
        <f t="shared" si="3"/>
        <v>1071.2</v>
      </c>
      <c r="Q13" s="130"/>
      <c r="R13" s="399">
        <v>0</v>
      </c>
      <c r="S13" s="386">
        <f t="shared" si="4"/>
        <v>1071.2</v>
      </c>
      <c r="T13" s="178"/>
      <c r="U13" s="399">
        <v>0</v>
      </c>
      <c r="V13" s="385">
        <f>SUM(V7:V12)</f>
        <v>0</v>
      </c>
      <c r="W13" s="484">
        <f t="shared" si="0"/>
        <v>0</v>
      </c>
      <c r="X13" s="458">
        <f t="shared" si="1"/>
        <v>1071.2</v>
      </c>
    </row>
    <row r="14" spans="1:25" ht="15.75" customHeight="1" x14ac:dyDescent="0.25">
      <c r="A14" s="137">
        <v>4457</v>
      </c>
      <c r="B14" s="135" t="s">
        <v>266</v>
      </c>
      <c r="C14" s="293" t="s">
        <v>200</v>
      </c>
      <c r="D14" s="137" t="s">
        <v>201</v>
      </c>
      <c r="E14" s="137" t="s">
        <v>267</v>
      </c>
      <c r="F14" s="137" t="s">
        <v>268</v>
      </c>
      <c r="G14" s="238" t="s">
        <v>7</v>
      </c>
      <c r="H14" s="300">
        <v>0.05</v>
      </c>
      <c r="I14" s="300">
        <v>0.15010000000000001</v>
      </c>
      <c r="J14" s="171">
        <v>45565</v>
      </c>
      <c r="K14" s="171">
        <v>45580</v>
      </c>
      <c r="L14" s="171">
        <v>44279</v>
      </c>
      <c r="M14" s="137" t="s">
        <v>312</v>
      </c>
      <c r="N14" s="384">
        <v>500.63</v>
      </c>
      <c r="O14" s="385">
        <v>0</v>
      </c>
      <c r="P14" s="390">
        <f t="shared" si="3"/>
        <v>500.63</v>
      </c>
      <c r="Q14" s="130"/>
      <c r="R14" s="399">
        <v>0</v>
      </c>
      <c r="S14" s="386">
        <f t="shared" si="4"/>
        <v>500.63</v>
      </c>
      <c r="T14" s="178"/>
      <c r="U14" s="399">
        <v>0</v>
      </c>
      <c r="V14" s="385">
        <v>0</v>
      </c>
      <c r="W14" s="484">
        <v>0</v>
      </c>
      <c r="X14" s="458">
        <f t="shared" si="1"/>
        <v>500.63</v>
      </c>
    </row>
    <row r="15" spans="1:25" ht="15.75" customHeight="1" x14ac:dyDescent="0.25">
      <c r="A15" s="137">
        <v>4459</v>
      </c>
      <c r="B15" s="135" t="s">
        <v>243</v>
      </c>
      <c r="C15" s="293" t="s">
        <v>200</v>
      </c>
      <c r="D15" s="137" t="s">
        <v>201</v>
      </c>
      <c r="E15" s="137" t="s">
        <v>244</v>
      </c>
      <c r="F15" s="137" t="s">
        <v>202</v>
      </c>
      <c r="G15" s="238" t="s">
        <v>7</v>
      </c>
      <c r="H15" s="300">
        <v>0.05</v>
      </c>
      <c r="I15" s="300">
        <v>0.15010000000000001</v>
      </c>
      <c r="J15" s="171">
        <v>45565</v>
      </c>
      <c r="K15" s="171">
        <v>45580</v>
      </c>
      <c r="L15" s="171">
        <v>44279</v>
      </c>
      <c r="M15" s="137" t="s">
        <v>203</v>
      </c>
      <c r="N15" s="384">
        <v>16.170000000000002</v>
      </c>
      <c r="O15" s="385">
        <v>0</v>
      </c>
      <c r="P15" s="390">
        <f t="shared" si="3"/>
        <v>16.170000000000002</v>
      </c>
      <c r="Q15" s="178"/>
      <c r="R15" s="399">
        <v>0</v>
      </c>
      <c r="S15" s="386">
        <f>P15-R15</f>
        <v>16.170000000000002</v>
      </c>
      <c r="T15" s="178"/>
      <c r="U15" s="399">
        <v>0</v>
      </c>
      <c r="V15" s="385">
        <v>0</v>
      </c>
      <c r="W15" s="484">
        <v>0</v>
      </c>
      <c r="X15" s="458">
        <f t="shared" si="1"/>
        <v>16.170000000000002</v>
      </c>
    </row>
    <row r="16" spans="1:25" ht="15.75" customHeight="1" x14ac:dyDescent="0.25">
      <c r="A16" s="137">
        <v>4462</v>
      </c>
      <c r="B16" s="135" t="s">
        <v>317</v>
      </c>
      <c r="C16" s="293" t="s">
        <v>200</v>
      </c>
      <c r="D16" s="137" t="s">
        <v>201</v>
      </c>
      <c r="E16" s="137" t="s">
        <v>275</v>
      </c>
      <c r="F16" s="137" t="s">
        <v>276</v>
      </c>
      <c r="G16" s="238" t="s">
        <v>7</v>
      </c>
      <c r="H16" s="300">
        <v>0.05</v>
      </c>
      <c r="I16" s="300">
        <v>0.15010000000000001</v>
      </c>
      <c r="J16" s="171">
        <v>45565</v>
      </c>
      <c r="K16" s="171">
        <v>45580</v>
      </c>
      <c r="L16" s="171">
        <v>44279</v>
      </c>
      <c r="M16" s="137" t="s">
        <v>311</v>
      </c>
      <c r="N16" s="384">
        <v>829.15</v>
      </c>
      <c r="O16" s="385">
        <v>0</v>
      </c>
      <c r="P16" s="390">
        <f t="shared" si="3"/>
        <v>829.15</v>
      </c>
      <c r="Q16" s="178"/>
      <c r="R16" s="399">
        <v>0</v>
      </c>
      <c r="S16" s="386">
        <f>P16-R16</f>
        <v>829.15</v>
      </c>
      <c r="T16" s="178"/>
      <c r="U16" s="399">
        <v>0</v>
      </c>
      <c r="V16" s="385">
        <v>0</v>
      </c>
      <c r="W16" s="484">
        <v>0</v>
      </c>
      <c r="X16" s="458">
        <f t="shared" si="1"/>
        <v>829.15</v>
      </c>
    </row>
    <row r="17" spans="1:24" ht="15.75" customHeight="1" x14ac:dyDescent="0.25">
      <c r="A17" s="137">
        <v>4463</v>
      </c>
      <c r="B17" s="135" t="s">
        <v>290</v>
      </c>
      <c r="C17" s="293" t="s">
        <v>200</v>
      </c>
      <c r="D17" s="137" t="s">
        <v>201</v>
      </c>
      <c r="E17" s="137" t="s">
        <v>277</v>
      </c>
      <c r="F17" s="137" t="s">
        <v>278</v>
      </c>
      <c r="G17" s="238" t="s">
        <v>7</v>
      </c>
      <c r="H17" s="300">
        <v>0.05</v>
      </c>
      <c r="I17" s="300">
        <v>0.15010000000000001</v>
      </c>
      <c r="J17" s="171">
        <v>45565</v>
      </c>
      <c r="K17" s="171">
        <v>45580</v>
      </c>
      <c r="L17" s="171">
        <v>44279</v>
      </c>
      <c r="M17" s="137" t="s">
        <v>308</v>
      </c>
      <c r="N17" s="400">
        <v>2796.18</v>
      </c>
      <c r="O17" s="401">
        <v>0</v>
      </c>
      <c r="P17" s="405">
        <f t="shared" si="3"/>
        <v>2796.18</v>
      </c>
      <c r="Q17" s="130"/>
      <c r="R17" s="435">
        <v>0</v>
      </c>
      <c r="S17" s="402">
        <f>P17-R17</f>
        <v>2796.18</v>
      </c>
      <c r="T17" s="130"/>
      <c r="U17" s="435">
        <v>0</v>
      </c>
      <c r="V17" s="401">
        <v>0</v>
      </c>
      <c r="W17" s="485">
        <v>0</v>
      </c>
      <c r="X17" s="488">
        <f t="shared" si="1"/>
        <v>2796.18</v>
      </c>
    </row>
    <row r="18" spans="1:24" ht="15.75" customHeight="1" thickBot="1" x14ac:dyDescent="0.3">
      <c r="C18" s="185"/>
      <c r="D18" s="185"/>
      <c r="E18" s="185"/>
      <c r="G18" s="238"/>
      <c r="H18" s="300"/>
      <c r="I18" s="300"/>
      <c r="J18" s="201"/>
      <c r="K18" s="201"/>
      <c r="L18" s="201"/>
      <c r="M18" s="227" t="s">
        <v>23</v>
      </c>
      <c r="N18" s="406">
        <f>SUM(N7:N17)</f>
        <v>80847.109999999986</v>
      </c>
      <c r="O18" s="417">
        <f>SUM(O7:O17)</f>
        <v>31999.360000000001</v>
      </c>
      <c r="P18" s="407">
        <f>SUM(P7:P17)</f>
        <v>112846.46999999999</v>
      </c>
      <c r="Q18" s="130"/>
      <c r="R18" s="406">
        <f>SUM(R7:R17)</f>
        <v>0</v>
      </c>
      <c r="S18" s="407">
        <f>SUM(S7:S17)</f>
        <v>112846.46999999999</v>
      </c>
      <c r="T18" s="178"/>
      <c r="U18" s="406">
        <f>SUM(U7:U17)</f>
        <v>95325.87999999999</v>
      </c>
      <c r="V18" s="417">
        <f>SUM(V7:V17)</f>
        <v>0</v>
      </c>
      <c r="W18" s="505">
        <f>SUM(W7:W15)</f>
        <v>95325.87999999999</v>
      </c>
      <c r="X18" s="506">
        <f>SUM(X7:X17)</f>
        <v>17520.59</v>
      </c>
    </row>
    <row r="19" spans="1:24" ht="15.75" customHeight="1" thickTop="1" x14ac:dyDescent="0.25">
      <c r="C19" s="185"/>
      <c r="D19" s="185"/>
      <c r="E19" s="185"/>
      <c r="G19" s="238"/>
      <c r="H19" s="300"/>
      <c r="I19" s="300"/>
      <c r="J19" s="201"/>
      <c r="K19" s="201"/>
      <c r="L19" s="201"/>
      <c r="M19" s="227"/>
      <c r="N19" s="173"/>
      <c r="O19" s="173"/>
      <c r="P19" s="173"/>
      <c r="R19" s="173"/>
      <c r="S19" s="173"/>
      <c r="T19" s="172"/>
      <c r="U19" s="141"/>
    </row>
    <row r="20" spans="1:24" ht="15.75" customHeight="1" x14ac:dyDescent="0.25">
      <c r="C20" s="185"/>
      <c r="D20" s="185"/>
      <c r="E20" s="185"/>
      <c r="G20" s="238"/>
      <c r="H20" s="300"/>
      <c r="I20" s="300"/>
      <c r="J20" s="201"/>
      <c r="K20" s="201"/>
      <c r="L20" s="201"/>
      <c r="M20" s="227"/>
      <c r="N20" s="173"/>
      <c r="O20" s="173"/>
      <c r="P20" s="173"/>
      <c r="R20" s="173"/>
      <c r="S20" s="173"/>
      <c r="T20" s="172"/>
      <c r="U20" s="141"/>
    </row>
    <row r="21" spans="1:24" ht="15.75" customHeight="1" x14ac:dyDescent="0.25">
      <c r="B21" s="132" t="s">
        <v>111</v>
      </c>
      <c r="C21" s="185"/>
      <c r="D21" s="185"/>
      <c r="E21" s="185"/>
      <c r="H21" s="300"/>
      <c r="I21" s="300"/>
      <c r="M21" s="227"/>
      <c r="N21" s="173"/>
      <c r="O21" s="173"/>
      <c r="P21" s="173"/>
      <c r="R21" s="173"/>
      <c r="S21" s="173"/>
      <c r="T21" s="172"/>
      <c r="U21" s="141"/>
    </row>
    <row r="22" spans="1:24" ht="15.75" customHeight="1" x14ac:dyDescent="0.25">
      <c r="B22" s="576" t="s">
        <v>352</v>
      </c>
      <c r="C22" s="576"/>
      <c r="D22" s="576"/>
      <c r="E22" s="576"/>
      <c r="F22" s="576"/>
      <c r="G22" s="576"/>
      <c r="H22" s="180"/>
      <c r="I22" s="180"/>
      <c r="J22" s="179"/>
      <c r="M22" s="227"/>
      <c r="N22" s="173"/>
      <c r="O22" s="173"/>
      <c r="P22" s="173"/>
      <c r="R22" s="173"/>
      <c r="S22" s="173"/>
      <c r="T22" s="172"/>
      <c r="U22" s="141"/>
    </row>
    <row r="23" spans="1:24" ht="15.75" customHeight="1" x14ac:dyDescent="0.25">
      <c r="C23" s="185"/>
      <c r="D23" s="185"/>
      <c r="E23" s="185"/>
      <c r="M23" s="227"/>
      <c r="N23" s="173"/>
      <c r="O23" s="173"/>
      <c r="P23" s="173"/>
      <c r="R23" s="173"/>
      <c r="S23" s="173"/>
      <c r="T23" s="172"/>
      <c r="U23" s="141"/>
    </row>
    <row r="24" spans="1:24" ht="15.75" customHeight="1" x14ac:dyDescent="0.25">
      <c r="B24" s="576" t="s">
        <v>115</v>
      </c>
      <c r="C24" s="576"/>
      <c r="D24" s="576"/>
      <c r="E24" s="576"/>
      <c r="F24" s="576"/>
      <c r="G24" s="576"/>
      <c r="H24" s="180"/>
      <c r="I24" s="180"/>
      <c r="J24" s="179"/>
      <c r="M24" s="227"/>
      <c r="N24" s="173"/>
      <c r="O24" s="173"/>
      <c r="P24" s="173"/>
      <c r="R24" s="173"/>
      <c r="S24" s="173"/>
      <c r="T24" s="172"/>
      <c r="U24" s="141"/>
    </row>
    <row r="25" spans="1:24" ht="15.75" customHeight="1" x14ac:dyDescent="0.25">
      <c r="B25" s="179"/>
      <c r="C25" s="179"/>
      <c r="D25" s="179"/>
      <c r="E25" s="179"/>
      <c r="F25" s="179"/>
      <c r="G25" s="179"/>
      <c r="H25" s="180"/>
      <c r="I25" s="180"/>
      <c r="J25" s="179"/>
      <c r="M25" s="227"/>
      <c r="N25" s="173"/>
      <c r="O25" s="173"/>
      <c r="P25" s="173"/>
      <c r="R25" s="173"/>
      <c r="S25" s="173"/>
      <c r="T25" s="172"/>
      <c r="U25" s="141"/>
    </row>
    <row r="26" spans="1:24" ht="15.75" customHeight="1" x14ac:dyDescent="0.25">
      <c r="B26" s="576" t="s">
        <v>139</v>
      </c>
      <c r="C26" s="576"/>
      <c r="D26" s="576"/>
      <c r="E26" s="576"/>
      <c r="F26" s="576"/>
      <c r="G26" s="576"/>
      <c r="H26" s="180"/>
      <c r="I26" s="180"/>
      <c r="J26" s="179"/>
      <c r="M26" s="227"/>
      <c r="N26" s="173"/>
      <c r="O26" s="173"/>
      <c r="P26" s="173"/>
      <c r="R26" s="173"/>
      <c r="S26" s="173"/>
      <c r="T26" s="172"/>
      <c r="U26" s="141"/>
    </row>
    <row r="27" spans="1:24" ht="15.75" customHeight="1" x14ac:dyDescent="0.25">
      <c r="B27" s="589" t="s">
        <v>138</v>
      </c>
      <c r="C27" s="576"/>
      <c r="D27" s="576"/>
      <c r="E27" s="576"/>
      <c r="F27" s="576"/>
      <c r="G27" s="576"/>
      <c r="H27" s="180"/>
      <c r="I27" s="180"/>
      <c r="J27" s="179"/>
      <c r="M27" s="227"/>
      <c r="N27" s="173"/>
      <c r="O27" s="173"/>
      <c r="P27" s="173"/>
      <c r="R27" s="173"/>
      <c r="S27" s="173"/>
      <c r="T27" s="172"/>
      <c r="U27" s="141"/>
    </row>
    <row r="28" spans="1:24" ht="15.75" customHeight="1" x14ac:dyDescent="0.25">
      <c r="B28" s="179"/>
      <c r="C28" s="179"/>
      <c r="D28" s="179"/>
      <c r="E28" s="179"/>
      <c r="F28" s="179"/>
      <c r="G28" s="179"/>
      <c r="H28" s="180"/>
      <c r="I28" s="180"/>
      <c r="J28" s="179"/>
      <c r="M28" s="227"/>
      <c r="N28" s="173"/>
      <c r="O28" s="173"/>
      <c r="P28" s="173"/>
      <c r="R28" s="173"/>
      <c r="S28" s="173"/>
      <c r="T28" s="172"/>
      <c r="U28" s="141"/>
    </row>
    <row r="29" spans="1:24" ht="15.75" customHeight="1" x14ac:dyDescent="0.25">
      <c r="B29" s="131" t="s">
        <v>98</v>
      </c>
      <c r="C29" s="183" t="s">
        <v>101</v>
      </c>
      <c r="D29" s="183" t="s">
        <v>102</v>
      </c>
      <c r="E29" s="183"/>
      <c r="F29" s="179"/>
      <c r="G29" s="179"/>
      <c r="H29" s="180"/>
      <c r="I29" s="180"/>
      <c r="J29" s="179"/>
      <c r="M29" s="227"/>
      <c r="N29" s="173"/>
      <c r="O29" s="173"/>
      <c r="P29" s="173"/>
      <c r="R29" s="173"/>
      <c r="S29" s="173"/>
      <c r="T29" s="172"/>
      <c r="U29" s="141"/>
    </row>
    <row r="30" spans="1:24" ht="15.75" customHeight="1" x14ac:dyDescent="0.25">
      <c r="B30" s="135" t="s">
        <v>100</v>
      </c>
      <c r="C30" s="185" t="s">
        <v>185</v>
      </c>
      <c r="D30" s="185" t="s">
        <v>237</v>
      </c>
      <c r="E30" s="185"/>
      <c r="M30" s="227"/>
      <c r="N30" s="173"/>
      <c r="O30" s="173"/>
      <c r="P30" s="173"/>
      <c r="R30" s="173"/>
      <c r="S30" s="173"/>
      <c r="T30" s="172"/>
      <c r="U30" s="141"/>
    </row>
    <row r="31" spans="1:24" ht="15.75" customHeight="1" x14ac:dyDescent="0.25">
      <c r="B31" s="135" t="s">
        <v>315</v>
      </c>
      <c r="C31" s="185" t="s">
        <v>234</v>
      </c>
      <c r="D31" s="185" t="s">
        <v>235</v>
      </c>
      <c r="E31" s="185"/>
      <c r="M31" s="227"/>
      <c r="N31" s="173"/>
      <c r="O31" s="173"/>
      <c r="P31" s="173"/>
      <c r="R31" s="173"/>
      <c r="S31" s="173"/>
      <c r="T31" s="172"/>
      <c r="U31" s="141"/>
    </row>
    <row r="32" spans="1:24" ht="15.75" customHeight="1" x14ac:dyDescent="0.25">
      <c r="B32" s="135" t="s">
        <v>314</v>
      </c>
      <c r="C32" s="185" t="s">
        <v>234</v>
      </c>
      <c r="D32" s="185" t="s">
        <v>235</v>
      </c>
      <c r="E32" s="185"/>
      <c r="M32" s="227"/>
      <c r="N32" s="173"/>
      <c r="O32" s="173"/>
      <c r="P32" s="173"/>
      <c r="R32" s="173"/>
      <c r="S32" s="173"/>
      <c r="T32" s="172"/>
      <c r="U32" s="141"/>
    </row>
    <row r="33" spans="2:21" ht="15.75" customHeight="1" x14ac:dyDescent="0.25">
      <c r="C33" s="185"/>
      <c r="D33" s="185"/>
      <c r="E33" s="185"/>
      <c r="M33" s="227"/>
      <c r="N33" s="173"/>
      <c r="O33" s="173"/>
      <c r="P33" s="173"/>
      <c r="R33" s="173"/>
      <c r="S33" s="173"/>
      <c r="T33" s="172"/>
      <c r="U33" s="141"/>
    </row>
    <row r="34" spans="2:21" ht="15.75" customHeight="1" x14ac:dyDescent="0.25">
      <c r="B34" s="572" t="s">
        <v>214</v>
      </c>
      <c r="C34" s="572"/>
      <c r="D34" s="572"/>
      <c r="E34" s="572"/>
      <c r="F34" s="572"/>
      <c r="G34" s="572"/>
      <c r="H34" s="572"/>
      <c r="I34" s="572"/>
      <c r="M34" s="227"/>
      <c r="N34" s="173"/>
      <c r="O34" s="173"/>
      <c r="P34" s="173"/>
      <c r="R34" s="173"/>
      <c r="S34" s="173"/>
      <c r="T34" s="172"/>
      <c r="U34" s="141"/>
    </row>
    <row r="35" spans="2:21" ht="15.75" customHeight="1" x14ac:dyDescent="0.25">
      <c r="B35" s="128" t="s">
        <v>215</v>
      </c>
      <c r="C35" s="185"/>
      <c r="D35" s="185"/>
      <c r="E35" s="185"/>
      <c r="M35" s="227"/>
      <c r="N35" s="173"/>
      <c r="O35" s="173"/>
      <c r="P35" s="173"/>
      <c r="R35" s="173"/>
      <c r="S35" s="173"/>
      <c r="T35" s="172"/>
    </row>
    <row r="36" spans="2:21" ht="15.75" customHeight="1" x14ac:dyDescent="0.25">
      <c r="B36" s="195"/>
      <c r="C36" s="219"/>
      <c r="D36" s="219"/>
      <c r="E36" s="219"/>
      <c r="F36" s="195"/>
      <c r="G36" s="195"/>
      <c r="H36" s="219"/>
      <c r="I36" s="219"/>
      <c r="J36" s="195"/>
      <c r="K36" s="195"/>
      <c r="L36" s="195"/>
      <c r="M36" s="195"/>
      <c r="N36" s="195"/>
      <c r="O36" s="141"/>
      <c r="P36" s="141"/>
      <c r="Q36" s="141"/>
      <c r="R36" s="141"/>
      <c r="S36" s="141"/>
      <c r="T36" s="195"/>
    </row>
    <row r="37" spans="2:21" ht="15.75" customHeight="1" x14ac:dyDescent="0.25">
      <c r="O37" s="187"/>
      <c r="P37" s="187"/>
      <c r="Q37" s="187"/>
      <c r="R37" s="310" t="s">
        <v>355</v>
      </c>
      <c r="S37" s="187"/>
      <c r="T37" s="265"/>
    </row>
    <row r="38" spans="2:21" ht="15.75" customHeight="1" x14ac:dyDescent="0.25">
      <c r="B38" s="191" t="s">
        <v>354</v>
      </c>
      <c r="C38" s="193" t="s">
        <v>2</v>
      </c>
      <c r="D38" s="193"/>
      <c r="E38" s="193"/>
      <c r="F38" s="193" t="s">
        <v>34</v>
      </c>
      <c r="G38" s="193" t="s">
        <v>35</v>
      </c>
      <c r="H38" s="193"/>
      <c r="I38" s="193"/>
      <c r="J38" s="193"/>
      <c r="K38" s="193"/>
      <c r="L38" s="193"/>
      <c r="M38" s="193" t="s">
        <v>36</v>
      </c>
      <c r="N38" s="193" t="s">
        <v>37</v>
      </c>
      <c r="O38" s="195"/>
      <c r="P38" s="195"/>
      <c r="Q38" s="195"/>
      <c r="R38" s="195" t="s">
        <v>81</v>
      </c>
      <c r="S38" s="195"/>
      <c r="T38" s="309"/>
    </row>
    <row r="39" spans="2:21" ht="15.75" customHeight="1" x14ac:dyDescent="0.25">
      <c r="B39" s="197"/>
      <c r="C39" s="146"/>
      <c r="D39" s="146"/>
      <c r="E39" s="146"/>
      <c r="F39" s="146"/>
      <c r="G39" s="146"/>
      <c r="H39" s="203"/>
      <c r="I39" s="203"/>
      <c r="J39" s="146"/>
      <c r="K39" s="146"/>
      <c r="L39" s="146"/>
      <c r="M39" s="146"/>
      <c r="N39" s="146"/>
    </row>
    <row r="40" spans="2:21" ht="15.75" customHeight="1" x14ac:dyDescent="0.25">
      <c r="B40" s="197"/>
      <c r="C40" s="146"/>
      <c r="D40" s="146"/>
      <c r="E40" s="146"/>
      <c r="F40" s="146"/>
      <c r="G40" s="146"/>
      <c r="H40" s="203"/>
      <c r="I40" s="203"/>
      <c r="J40" s="146"/>
      <c r="K40" s="146"/>
      <c r="L40" s="146"/>
      <c r="M40" s="146"/>
      <c r="N40" s="146"/>
      <c r="R40" s="308"/>
    </row>
    <row r="41" spans="2:21" ht="15.75" customHeight="1" x14ac:dyDescent="0.25">
      <c r="B41" s="213"/>
      <c r="C41" s="214"/>
      <c r="D41" s="214"/>
      <c r="E41" s="214"/>
      <c r="F41" s="144"/>
      <c r="G41" s="216"/>
      <c r="H41" s="216"/>
      <c r="I41" s="216"/>
      <c r="J41" s="216"/>
      <c r="K41" s="216"/>
      <c r="L41" s="216"/>
      <c r="M41" s="164"/>
      <c r="N41" s="212"/>
      <c r="O41" s="136"/>
      <c r="P41" s="136"/>
      <c r="Q41" s="136"/>
    </row>
    <row r="42" spans="2:21" ht="15.75" customHeight="1" x14ac:dyDescent="0.25">
      <c r="B42" s="213"/>
      <c r="C42" s="214"/>
      <c r="D42" s="214"/>
      <c r="E42" s="214"/>
      <c r="F42" s="144"/>
      <c r="G42" s="216"/>
      <c r="H42" s="216"/>
      <c r="I42" s="216"/>
      <c r="J42" s="216"/>
      <c r="K42" s="216"/>
      <c r="L42" s="216"/>
      <c r="M42" s="164"/>
      <c r="N42" s="212"/>
      <c r="O42" s="218"/>
      <c r="P42" s="218"/>
      <c r="Q42" s="218"/>
    </row>
    <row r="43" spans="2:21" ht="15.75" customHeight="1" x14ac:dyDescent="0.25">
      <c r="B43" s="213"/>
      <c r="C43" s="214"/>
      <c r="D43" s="214"/>
      <c r="E43" s="214"/>
      <c r="F43" s="144"/>
      <c r="G43" s="216"/>
      <c r="H43" s="216"/>
      <c r="I43" s="216"/>
      <c r="J43" s="216"/>
      <c r="K43" s="216"/>
      <c r="L43" s="216"/>
      <c r="M43" s="164"/>
      <c r="N43" s="212"/>
      <c r="O43" s="218"/>
      <c r="P43" s="218"/>
      <c r="Q43" s="218"/>
    </row>
    <row r="44" spans="2:21" ht="15.75" customHeight="1" x14ac:dyDescent="0.25">
      <c r="B44" s="213"/>
      <c r="C44" s="214"/>
      <c r="D44" s="214"/>
      <c r="E44" s="214"/>
      <c r="F44" s="144"/>
      <c r="G44" s="216"/>
      <c r="H44" s="216"/>
      <c r="I44" s="216"/>
      <c r="J44" s="216"/>
      <c r="K44" s="216"/>
      <c r="L44" s="216"/>
      <c r="M44" s="164"/>
      <c r="N44" s="212"/>
      <c r="O44" s="218"/>
      <c r="P44" s="218"/>
      <c r="Q44" s="218"/>
    </row>
    <row r="45" spans="2:21" ht="15.75" customHeight="1" x14ac:dyDescent="0.25">
      <c r="B45" s="213"/>
      <c r="C45" s="214"/>
      <c r="D45" s="214"/>
      <c r="E45" s="214"/>
      <c r="F45" s="144"/>
      <c r="G45" s="216"/>
      <c r="H45" s="216"/>
      <c r="I45" s="216"/>
      <c r="J45" s="216"/>
      <c r="K45" s="216"/>
      <c r="L45" s="216"/>
      <c r="M45" s="164"/>
      <c r="N45" s="212"/>
      <c r="O45" s="218"/>
      <c r="P45" s="218"/>
      <c r="Q45" s="218"/>
    </row>
    <row r="46" spans="2:21" ht="15.75" customHeight="1" x14ac:dyDescent="0.25">
      <c r="B46" s="213"/>
      <c r="C46" s="214"/>
      <c r="D46" s="214"/>
      <c r="E46" s="214"/>
      <c r="F46" s="144"/>
      <c r="G46" s="216"/>
      <c r="H46" s="216"/>
      <c r="I46" s="216"/>
      <c r="J46" s="216"/>
      <c r="K46" s="216"/>
      <c r="L46" s="216"/>
      <c r="M46" s="164"/>
      <c r="N46" s="212"/>
      <c r="O46" s="218"/>
      <c r="P46" s="218"/>
      <c r="Q46" s="218"/>
    </row>
    <row r="47" spans="2:21" ht="15.75" customHeight="1" x14ac:dyDescent="0.25">
      <c r="B47" s="213"/>
      <c r="C47" s="214"/>
      <c r="D47" s="214"/>
      <c r="E47" s="214"/>
      <c r="F47" s="144"/>
      <c r="G47" s="216"/>
      <c r="H47" s="216"/>
      <c r="I47" s="216"/>
      <c r="J47" s="216"/>
      <c r="K47" s="216"/>
      <c r="L47" s="216"/>
      <c r="M47" s="164"/>
      <c r="N47" s="212"/>
      <c r="O47" s="218"/>
      <c r="P47" s="218"/>
      <c r="Q47" s="218"/>
    </row>
    <row r="48" spans="2:21" ht="15.75" customHeight="1" x14ac:dyDescent="0.25">
      <c r="B48" s="213"/>
      <c r="C48" s="214"/>
      <c r="D48" s="214"/>
      <c r="E48" s="214"/>
      <c r="F48" s="144"/>
      <c r="G48" s="216"/>
      <c r="H48" s="216"/>
      <c r="I48" s="216"/>
      <c r="J48" s="216"/>
      <c r="K48" s="216"/>
      <c r="L48" s="216"/>
      <c r="M48" s="164"/>
      <c r="N48" s="212"/>
      <c r="O48" s="218"/>
      <c r="P48" s="218"/>
      <c r="Q48" s="218"/>
    </row>
    <row r="49" spans="16:23" ht="15.75" customHeight="1" x14ac:dyDescent="0.25"/>
    <row r="50" spans="16:23" ht="15.75" customHeight="1" x14ac:dyDescent="0.25"/>
    <row r="51" spans="16:23" ht="15.75" customHeight="1" x14ac:dyDescent="0.25"/>
    <row r="52" spans="16:23" ht="15.75" customHeight="1" x14ac:dyDescent="0.25">
      <c r="P52" s="144"/>
      <c r="Q52" s="144"/>
      <c r="R52" s="144"/>
      <c r="S52" s="144"/>
      <c r="V52" s="135" t="s">
        <v>301</v>
      </c>
      <c r="W52" s="130">
        <f>W18</f>
        <v>95325.87999999999</v>
      </c>
    </row>
    <row r="53" spans="16:23" ht="15.75" customHeight="1" x14ac:dyDescent="0.25">
      <c r="P53" s="166"/>
      <c r="Q53" s="144"/>
      <c r="R53" s="144"/>
      <c r="S53" s="144"/>
      <c r="T53" s="166"/>
    </row>
    <row r="54" spans="16:23" ht="15.75" customHeight="1" x14ac:dyDescent="0.25">
      <c r="P54" s="144"/>
      <c r="Q54" s="144"/>
      <c r="R54" s="144"/>
      <c r="S54" s="144"/>
    </row>
    <row r="55" spans="16:23" ht="15.75" customHeight="1" x14ac:dyDescent="0.25">
      <c r="P55" s="144"/>
      <c r="Q55" s="144"/>
      <c r="R55" s="144"/>
      <c r="S55" s="144"/>
    </row>
    <row r="56" spans="16:23" ht="15.75" customHeight="1" x14ac:dyDescent="0.25"/>
    <row r="57" spans="16:23" ht="15.75" customHeight="1" x14ac:dyDescent="0.25"/>
    <row r="58" spans="16:23" ht="15.75" customHeight="1" x14ac:dyDescent="0.25"/>
    <row r="59" spans="16:23" ht="15.75" customHeight="1" x14ac:dyDescent="0.25"/>
    <row r="60" spans="16:23" ht="15.75" customHeight="1" x14ac:dyDescent="0.25"/>
    <row r="61" spans="16:23" ht="15.75" customHeight="1" x14ac:dyDescent="0.25"/>
    <row r="62" spans="16:23" ht="15.75" customHeight="1" x14ac:dyDescent="0.25"/>
    <row r="63" spans="16:23" ht="15.75" customHeight="1" x14ac:dyDescent="0.25"/>
    <row r="64" spans="16:23" ht="15.75" customHeight="1" x14ac:dyDescent="0.25"/>
    <row r="65" ht="15.75" customHeight="1" x14ac:dyDescent="0.25"/>
    <row r="66" ht="15.75" customHeight="1" x14ac:dyDescent="0.25"/>
    <row r="67" ht="15.75" customHeight="1" x14ac:dyDescent="0.25"/>
  </sheetData>
  <mergeCells count="7">
    <mergeCell ref="U4:W4"/>
    <mergeCell ref="U5:W5"/>
    <mergeCell ref="B34:I34"/>
    <mergeCell ref="B27:G27"/>
    <mergeCell ref="B22:G22"/>
    <mergeCell ref="B24:G24"/>
    <mergeCell ref="B26:G26"/>
  </mergeCells>
  <conditionalFormatting sqref="A7:P17 U7:X17 R7:S17">
    <cfRule type="expression" dxfId="36" priority="1">
      <formula>MOD(ROW(),2)=0</formula>
    </cfRule>
  </conditionalFormatting>
  <hyperlinks>
    <hyperlink ref="B27" r:id="rId1"/>
  </hyperlinks>
  <printOptions horizontalCentered="1" gridLines="1"/>
  <pageMargins left="0" right="0" top="0.75" bottom="0.75" header="0.3" footer="0.3"/>
  <pageSetup scale="53" orientation="landscape"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H7" activePane="bottomRight" state="frozen"/>
      <selection activeCell="H1" sqref="H1:I1048576"/>
      <selection pane="topRight" activeCell="H1" sqref="H1:I1048576"/>
      <selection pane="bottomLeft" activeCell="H1" sqref="H1:I1048576"/>
      <selection pane="bottomRight" activeCell="X7" sqref="X7:X20"/>
    </sheetView>
  </sheetViews>
  <sheetFormatPr defaultColWidth="9.140625" defaultRowHeight="15" x14ac:dyDescent="0.25"/>
  <cols>
    <col min="1" max="1" width="7.85546875" style="135" customWidth="1"/>
    <col min="2" max="2" width="70.85546875" style="135" customWidth="1"/>
    <col min="3" max="3" width="23.85546875" style="135" customWidth="1"/>
    <col min="4" max="4" width="14.28515625" style="135" customWidth="1"/>
    <col min="5" max="5" width="9.140625" style="135" customWidth="1"/>
    <col min="6" max="6" width="19.42578125" style="135" customWidth="1"/>
    <col min="7" max="7" width="23" style="135" customWidth="1"/>
    <col min="8" max="8" width="10.7109375" style="137" customWidth="1"/>
    <col min="9" max="9" width="12.140625" style="137" customWidth="1"/>
    <col min="10" max="10" width="13.7109375" style="135" customWidth="1"/>
    <col min="11" max="11" width="19.85546875" style="135" bestFit="1" customWidth="1"/>
    <col min="12" max="12" width="11.5703125" style="135" customWidth="1"/>
    <col min="13" max="13" width="20.42578125" style="135" customWidth="1"/>
    <col min="14" max="14" width="16" style="135" bestFit="1" customWidth="1"/>
    <col min="15" max="15" width="14.7109375" style="135" customWidth="1"/>
    <col min="16" max="16" width="16" style="135" bestFit="1" customWidth="1"/>
    <col min="17" max="17" width="3.7109375" style="135" customWidth="1"/>
    <col min="18" max="19" width="15.85546875" style="135" customWidth="1"/>
    <col min="20" max="20" width="3.7109375" style="135" customWidth="1"/>
    <col min="21" max="21" width="15.140625" style="135" bestFit="1" customWidth="1"/>
    <col min="22" max="22" width="16.7109375" style="135" bestFit="1" customWidth="1"/>
    <col min="23" max="23" width="15.85546875" style="135" bestFit="1" customWidth="1"/>
    <col min="24" max="24" width="14.28515625" style="135" customWidth="1"/>
    <col min="25" max="16384" width="9.140625" style="135"/>
  </cols>
  <sheetData>
    <row r="1" spans="1:24" ht="15.75" customHeight="1" x14ac:dyDescent="0.25">
      <c r="A1" s="132" t="s">
        <v>15</v>
      </c>
    </row>
    <row r="2" spans="1:24" ht="15.75" customHeight="1" x14ac:dyDescent="0.25">
      <c r="A2" s="138" t="str">
        <f>'#3345 Career Academy of the PB '!A2</f>
        <v>Federal Grant Allocations/Reimbursements as of: 06/30/2023</v>
      </c>
      <c r="B2" s="202"/>
      <c r="N2" s="140"/>
      <c r="O2" s="140"/>
      <c r="Q2" s="141"/>
      <c r="R2" s="141"/>
      <c r="S2" s="141"/>
      <c r="T2" s="141"/>
    </row>
    <row r="3" spans="1:24" ht="15.75" customHeight="1" x14ac:dyDescent="0.25">
      <c r="A3" s="142" t="s">
        <v>54</v>
      </c>
      <c r="B3" s="132"/>
      <c r="D3" s="132"/>
      <c r="E3" s="132"/>
      <c r="F3" s="132"/>
      <c r="N3" s="144"/>
      <c r="O3" s="144"/>
      <c r="P3" s="144"/>
      <c r="Q3" s="141"/>
      <c r="R3" s="141"/>
      <c r="S3" s="141"/>
      <c r="T3" s="141"/>
      <c r="U3" s="136"/>
      <c r="V3" s="143"/>
    </row>
    <row r="4" spans="1:24" ht="15.75" customHeight="1" x14ac:dyDescent="0.25">
      <c r="A4" s="132" t="s">
        <v>147</v>
      </c>
      <c r="N4" s="145"/>
      <c r="O4" s="145"/>
      <c r="P4" s="145"/>
      <c r="Q4" s="146"/>
      <c r="R4" s="141"/>
      <c r="S4" s="141"/>
      <c r="T4" s="146"/>
      <c r="U4" s="574" t="s">
        <v>211</v>
      </c>
      <c r="V4" s="574"/>
      <c r="W4" s="574"/>
      <c r="X4" s="147"/>
    </row>
    <row r="5" spans="1:24" ht="15.75" thickBot="1" x14ac:dyDescent="0.3">
      <c r="A5" s="137"/>
      <c r="H5" s="148"/>
      <c r="I5" s="148"/>
      <c r="N5" s="145"/>
      <c r="O5" s="145"/>
      <c r="P5" s="145"/>
      <c r="Q5" s="146"/>
      <c r="R5" s="150"/>
      <c r="S5" s="150"/>
      <c r="T5" s="146"/>
      <c r="U5" s="573"/>
      <c r="V5" s="573"/>
      <c r="W5" s="573"/>
      <c r="X5" s="151"/>
    </row>
    <row r="6" spans="1:24" ht="60"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4" ht="15.75" customHeight="1" x14ac:dyDescent="0.25">
      <c r="A7" s="137">
        <v>4253</v>
      </c>
      <c r="B7" s="135" t="s">
        <v>114</v>
      </c>
      <c r="C7" s="293" t="s">
        <v>341</v>
      </c>
      <c r="D7" s="137" t="s">
        <v>216</v>
      </c>
      <c r="E7" s="137" t="s">
        <v>240</v>
      </c>
      <c r="F7" s="135" t="s">
        <v>217</v>
      </c>
      <c r="G7" s="135" t="s">
        <v>7</v>
      </c>
      <c r="H7" s="300">
        <v>2.7199999999999998E-2</v>
      </c>
      <c r="I7" s="300">
        <v>0.15010000000000001</v>
      </c>
      <c r="J7" s="171">
        <v>45107</v>
      </c>
      <c r="K7" s="171">
        <v>45108</v>
      </c>
      <c r="L7" s="171">
        <v>44743</v>
      </c>
      <c r="M7" s="137" t="s">
        <v>212</v>
      </c>
      <c r="N7" s="403">
        <v>32411.22</v>
      </c>
      <c r="O7" s="397">
        <v>0</v>
      </c>
      <c r="P7" s="398">
        <f>SUM(N7:O7)</f>
        <v>32411.22</v>
      </c>
      <c r="Q7" s="130"/>
      <c r="R7" s="396">
        <v>0</v>
      </c>
      <c r="S7" s="398">
        <f>P7-R7</f>
        <v>32411.22</v>
      </c>
      <c r="T7" s="178"/>
      <c r="U7" s="396">
        <v>32411.22</v>
      </c>
      <c r="V7" s="397">
        <v>0</v>
      </c>
      <c r="W7" s="515">
        <f>SUM(U7:V7)</f>
        <v>32411.22</v>
      </c>
      <c r="X7" s="503">
        <f>S7-W7</f>
        <v>0</v>
      </c>
    </row>
    <row r="8" spans="1:24" ht="15.75" customHeight="1" x14ac:dyDescent="0.25">
      <c r="A8" s="137">
        <v>4423</v>
      </c>
      <c r="B8" s="135" t="s">
        <v>210</v>
      </c>
      <c r="C8" s="293" t="s">
        <v>305</v>
      </c>
      <c r="D8" s="137" t="s">
        <v>183</v>
      </c>
      <c r="E8" s="137" t="s">
        <v>242</v>
      </c>
      <c r="F8" s="135" t="s">
        <v>196</v>
      </c>
      <c r="G8" s="135" t="s">
        <v>7</v>
      </c>
      <c r="H8" s="300">
        <v>2.7199999999999998E-2</v>
      </c>
      <c r="I8" s="300">
        <v>0.15010000000000001</v>
      </c>
      <c r="J8" s="171">
        <v>45199</v>
      </c>
      <c r="K8" s="171">
        <v>45214</v>
      </c>
      <c r="L8" s="171">
        <v>44201</v>
      </c>
      <c r="M8" s="137" t="s">
        <v>192</v>
      </c>
      <c r="N8" s="384">
        <v>230401.29</v>
      </c>
      <c r="O8" s="385">
        <v>0</v>
      </c>
      <c r="P8" s="386">
        <f>N8+O8</f>
        <v>230401.29</v>
      </c>
      <c r="Q8" s="130"/>
      <c r="R8" s="399">
        <v>0</v>
      </c>
      <c r="S8" s="386">
        <f>P8-R8</f>
        <v>230401.29</v>
      </c>
      <c r="T8" s="178"/>
      <c r="U8" s="399">
        <v>230401.29</v>
      </c>
      <c r="V8" s="385">
        <v>0</v>
      </c>
      <c r="W8" s="484">
        <f>U8+V8</f>
        <v>230401.29</v>
      </c>
      <c r="X8" s="458">
        <f>S8-W8</f>
        <v>0</v>
      </c>
    </row>
    <row r="9" spans="1:24" ht="15.75" customHeight="1" x14ac:dyDescent="0.25">
      <c r="A9" s="137">
        <v>4426</v>
      </c>
      <c r="B9" s="135" t="s">
        <v>320</v>
      </c>
      <c r="C9" s="293" t="s">
        <v>305</v>
      </c>
      <c r="D9" s="137" t="s">
        <v>183</v>
      </c>
      <c r="E9" s="137" t="s">
        <v>252</v>
      </c>
      <c r="F9" s="135" t="s">
        <v>184</v>
      </c>
      <c r="G9" s="135" t="s">
        <v>7</v>
      </c>
      <c r="H9" s="300">
        <v>2.7199999999999998E-2</v>
      </c>
      <c r="I9" s="300">
        <v>0.15010000000000001</v>
      </c>
      <c r="J9" s="171">
        <v>45199</v>
      </c>
      <c r="K9" s="171">
        <v>45214</v>
      </c>
      <c r="L9" s="171">
        <v>44201</v>
      </c>
      <c r="M9" s="137" t="s">
        <v>190</v>
      </c>
      <c r="N9" s="384">
        <v>426497.35</v>
      </c>
      <c r="O9" s="385">
        <v>0</v>
      </c>
      <c r="P9" s="386">
        <f t="shared" ref="P9:P15" si="0">N9+O9</f>
        <v>426497.35</v>
      </c>
      <c r="Q9" s="130"/>
      <c r="R9" s="399">
        <v>0</v>
      </c>
      <c r="S9" s="386">
        <f t="shared" ref="S9:S20" si="1">P9-R9</f>
        <v>426497.35</v>
      </c>
      <c r="T9" s="178"/>
      <c r="U9" s="399">
        <v>87079.09</v>
      </c>
      <c r="V9" s="385">
        <v>0</v>
      </c>
      <c r="W9" s="484">
        <f t="shared" ref="W9:W20" si="2">U9+V9</f>
        <v>87079.09</v>
      </c>
      <c r="X9" s="458">
        <f t="shared" ref="X9:X20" si="3">S9-W9</f>
        <v>339418.26</v>
      </c>
    </row>
    <row r="10" spans="1:24" ht="15.75" customHeight="1" x14ac:dyDescent="0.25">
      <c r="A10" s="137">
        <v>4427</v>
      </c>
      <c r="B10" s="135" t="s">
        <v>193</v>
      </c>
      <c r="C10" s="293" t="s">
        <v>305</v>
      </c>
      <c r="D10" s="137" t="s">
        <v>183</v>
      </c>
      <c r="E10" s="137" t="s">
        <v>249</v>
      </c>
      <c r="F10" s="135" t="s">
        <v>195</v>
      </c>
      <c r="G10" s="135" t="s">
        <v>7</v>
      </c>
      <c r="H10" s="300">
        <v>2.7199999999999998E-2</v>
      </c>
      <c r="I10" s="300">
        <v>0.15010000000000001</v>
      </c>
      <c r="J10" s="171">
        <v>45199</v>
      </c>
      <c r="K10" s="171">
        <v>45214</v>
      </c>
      <c r="L10" s="171">
        <v>44201</v>
      </c>
      <c r="M10" s="137" t="s">
        <v>191</v>
      </c>
      <c r="N10" s="384">
        <v>48676.33</v>
      </c>
      <c r="O10" s="385">
        <v>0</v>
      </c>
      <c r="P10" s="386">
        <f t="shared" si="0"/>
        <v>48676.33</v>
      </c>
      <c r="Q10" s="130"/>
      <c r="R10" s="399">
        <v>0</v>
      </c>
      <c r="S10" s="386">
        <f t="shared" si="1"/>
        <v>48676.33</v>
      </c>
      <c r="T10" s="178"/>
      <c r="U10" s="399">
        <v>46472.24</v>
      </c>
      <c r="V10" s="385">
        <v>0</v>
      </c>
      <c r="W10" s="484">
        <f t="shared" si="2"/>
        <v>46472.24</v>
      </c>
      <c r="X10" s="458">
        <f t="shared" si="3"/>
        <v>2204.0900000000038</v>
      </c>
    </row>
    <row r="11" spans="1:24" ht="15.75" customHeight="1" x14ac:dyDescent="0.25">
      <c r="A11" s="137">
        <v>4428</v>
      </c>
      <c r="B11" s="135" t="s">
        <v>208</v>
      </c>
      <c r="C11" s="293" t="s">
        <v>305</v>
      </c>
      <c r="D11" s="137" t="s">
        <v>183</v>
      </c>
      <c r="E11" s="137" t="s">
        <v>241</v>
      </c>
      <c r="F11" s="135" t="s">
        <v>209</v>
      </c>
      <c r="G11" s="135" t="s">
        <v>7</v>
      </c>
      <c r="H11" s="300">
        <v>2.7199999999999998E-2</v>
      </c>
      <c r="I11" s="300">
        <v>0.15010000000000001</v>
      </c>
      <c r="J11" s="171">
        <v>45199</v>
      </c>
      <c r="K11" s="171">
        <v>45214</v>
      </c>
      <c r="L11" s="171">
        <v>44201</v>
      </c>
      <c r="M11" s="137" t="s">
        <v>230</v>
      </c>
      <c r="N11" s="384">
        <v>30705.03</v>
      </c>
      <c r="O11" s="385">
        <v>0</v>
      </c>
      <c r="P11" s="386">
        <f t="shared" si="0"/>
        <v>30705.03</v>
      </c>
      <c r="Q11" s="130"/>
      <c r="R11" s="399">
        <v>0</v>
      </c>
      <c r="S11" s="386">
        <f t="shared" si="1"/>
        <v>30705.03</v>
      </c>
      <c r="T11" s="178"/>
      <c r="U11" s="399">
        <v>0</v>
      </c>
      <c r="V11" s="385">
        <v>0</v>
      </c>
      <c r="W11" s="484">
        <f t="shared" si="2"/>
        <v>0</v>
      </c>
      <c r="X11" s="458">
        <f t="shared" si="3"/>
        <v>30705.03</v>
      </c>
    </row>
    <row r="12" spans="1:24" ht="15.75" customHeight="1" x14ac:dyDescent="0.25">
      <c r="A12" s="137">
        <v>4429</v>
      </c>
      <c r="B12" s="135" t="s">
        <v>298</v>
      </c>
      <c r="C12" s="293" t="s">
        <v>305</v>
      </c>
      <c r="D12" s="137" t="s">
        <v>183</v>
      </c>
      <c r="E12" s="137" t="s">
        <v>247</v>
      </c>
      <c r="F12" s="135" t="s">
        <v>207</v>
      </c>
      <c r="G12" s="135" t="s">
        <v>7</v>
      </c>
      <c r="H12" s="300">
        <v>2.7199999999999998E-2</v>
      </c>
      <c r="I12" s="300">
        <v>0.15010000000000001</v>
      </c>
      <c r="J12" s="171">
        <v>45199</v>
      </c>
      <c r="K12" s="171">
        <v>45214</v>
      </c>
      <c r="L12" s="171">
        <v>44201</v>
      </c>
      <c r="M12" s="137" t="s">
        <v>229</v>
      </c>
      <c r="N12" s="384">
        <v>3924.91</v>
      </c>
      <c r="O12" s="385">
        <v>0</v>
      </c>
      <c r="P12" s="386">
        <f t="shared" si="0"/>
        <v>3924.91</v>
      </c>
      <c r="Q12" s="130"/>
      <c r="R12" s="399">
        <v>0</v>
      </c>
      <c r="S12" s="386">
        <f t="shared" si="1"/>
        <v>3924.91</v>
      </c>
      <c r="T12" s="178"/>
      <c r="U12" s="399">
        <v>0</v>
      </c>
      <c r="V12" s="385">
        <v>0</v>
      </c>
      <c r="W12" s="484">
        <f t="shared" si="2"/>
        <v>0</v>
      </c>
      <c r="X12" s="458">
        <f t="shared" si="3"/>
        <v>3924.91</v>
      </c>
    </row>
    <row r="13" spans="1:24" ht="15.75" customHeight="1" x14ac:dyDescent="0.25">
      <c r="A13" s="137">
        <v>4452</v>
      </c>
      <c r="B13" s="135" t="s">
        <v>204</v>
      </c>
      <c r="C13" s="293" t="s">
        <v>200</v>
      </c>
      <c r="D13" s="137" t="s">
        <v>201</v>
      </c>
      <c r="E13" s="137" t="s">
        <v>245</v>
      </c>
      <c r="F13" s="135" t="s">
        <v>205</v>
      </c>
      <c r="G13" s="135" t="s">
        <v>7</v>
      </c>
      <c r="H13" s="300">
        <v>0.05</v>
      </c>
      <c r="I13" s="300">
        <v>0.15010000000000001</v>
      </c>
      <c r="J13" s="171">
        <v>45565</v>
      </c>
      <c r="K13" s="171">
        <v>45580</v>
      </c>
      <c r="L13" s="171">
        <v>44279</v>
      </c>
      <c r="M13" s="137" t="s">
        <v>203</v>
      </c>
      <c r="N13" s="384">
        <v>416886.72</v>
      </c>
      <c r="O13" s="385">
        <v>65.3</v>
      </c>
      <c r="P13" s="386">
        <f t="shared" si="0"/>
        <v>416952.01999999996</v>
      </c>
      <c r="Q13" s="130"/>
      <c r="R13" s="399">
        <v>0</v>
      </c>
      <c r="S13" s="386">
        <f t="shared" si="1"/>
        <v>416952.01999999996</v>
      </c>
      <c r="T13" s="178"/>
      <c r="U13" s="399">
        <v>188815.49</v>
      </c>
      <c r="V13" s="385">
        <v>0</v>
      </c>
      <c r="W13" s="484">
        <f t="shared" si="2"/>
        <v>188815.49</v>
      </c>
      <c r="X13" s="458">
        <f t="shared" si="3"/>
        <v>228136.52999999997</v>
      </c>
    </row>
    <row r="14" spans="1:24" ht="15.75" customHeight="1" x14ac:dyDescent="0.25">
      <c r="A14" s="137">
        <v>4454</v>
      </c>
      <c r="B14" s="135" t="s">
        <v>306</v>
      </c>
      <c r="C14" s="293" t="s">
        <v>200</v>
      </c>
      <c r="D14" s="137" t="s">
        <v>201</v>
      </c>
      <c r="E14" s="137" t="s">
        <v>248</v>
      </c>
      <c r="F14" s="135" t="s">
        <v>228</v>
      </c>
      <c r="G14" s="135" t="s">
        <v>7</v>
      </c>
      <c r="H14" s="300">
        <v>0.05</v>
      </c>
      <c r="I14" s="300">
        <v>0.15010000000000001</v>
      </c>
      <c r="J14" s="171">
        <v>45565</v>
      </c>
      <c r="K14" s="171">
        <v>45580</v>
      </c>
      <c r="L14" s="171">
        <v>44279</v>
      </c>
      <c r="M14" s="137" t="s">
        <v>327</v>
      </c>
      <c r="N14" s="384">
        <v>21596.639999999999</v>
      </c>
      <c r="O14" s="385">
        <v>397.91</v>
      </c>
      <c r="P14" s="386">
        <f t="shared" si="0"/>
        <v>21994.55</v>
      </c>
      <c r="Q14" s="130"/>
      <c r="R14" s="399">
        <v>0</v>
      </c>
      <c r="S14" s="386">
        <f t="shared" si="1"/>
        <v>21994.55</v>
      </c>
      <c r="T14" s="178"/>
      <c r="U14" s="399">
        <v>0</v>
      </c>
      <c r="V14" s="385">
        <v>0</v>
      </c>
      <c r="W14" s="484">
        <f t="shared" si="2"/>
        <v>0</v>
      </c>
      <c r="X14" s="458">
        <f t="shared" si="3"/>
        <v>21994.55</v>
      </c>
    </row>
    <row r="15" spans="1:24" ht="15.75" customHeight="1" x14ac:dyDescent="0.25">
      <c r="A15" s="137">
        <v>4457</v>
      </c>
      <c r="B15" s="135" t="s">
        <v>266</v>
      </c>
      <c r="C15" s="293" t="s">
        <v>200</v>
      </c>
      <c r="D15" s="137" t="s">
        <v>201</v>
      </c>
      <c r="E15" s="137" t="s">
        <v>267</v>
      </c>
      <c r="F15" s="135" t="s">
        <v>268</v>
      </c>
      <c r="G15" s="135" t="s">
        <v>7</v>
      </c>
      <c r="H15" s="300">
        <v>0.05</v>
      </c>
      <c r="I15" s="300">
        <v>0.15010000000000001</v>
      </c>
      <c r="J15" s="171">
        <v>45565</v>
      </c>
      <c r="K15" s="171">
        <v>45580</v>
      </c>
      <c r="L15" s="171">
        <v>44279</v>
      </c>
      <c r="M15" s="137" t="s">
        <v>312</v>
      </c>
      <c r="N15" s="384">
        <v>10279.36</v>
      </c>
      <c r="O15" s="385">
        <v>0</v>
      </c>
      <c r="P15" s="386">
        <f t="shared" si="0"/>
        <v>10279.36</v>
      </c>
      <c r="Q15" s="130"/>
      <c r="R15" s="399">
        <v>0</v>
      </c>
      <c r="S15" s="386">
        <f t="shared" si="1"/>
        <v>10279.36</v>
      </c>
      <c r="T15" s="178"/>
      <c r="U15" s="399">
        <v>0</v>
      </c>
      <c r="V15" s="385">
        <v>0</v>
      </c>
      <c r="W15" s="484">
        <f t="shared" si="2"/>
        <v>0</v>
      </c>
      <c r="X15" s="458">
        <f t="shared" si="3"/>
        <v>10279.36</v>
      </c>
    </row>
    <row r="16" spans="1:24" ht="15.75" customHeight="1" x14ac:dyDescent="0.25">
      <c r="A16" s="137">
        <v>4459</v>
      </c>
      <c r="B16" s="135" t="s">
        <v>243</v>
      </c>
      <c r="C16" s="293" t="s">
        <v>200</v>
      </c>
      <c r="D16" s="137" t="s">
        <v>201</v>
      </c>
      <c r="E16" s="137" t="s">
        <v>244</v>
      </c>
      <c r="F16" s="135" t="s">
        <v>202</v>
      </c>
      <c r="G16" s="135" t="s">
        <v>7</v>
      </c>
      <c r="H16" s="300">
        <v>0.05</v>
      </c>
      <c r="I16" s="300">
        <v>0.15010000000000001</v>
      </c>
      <c r="J16" s="171">
        <v>45565</v>
      </c>
      <c r="K16" s="171">
        <v>45580</v>
      </c>
      <c r="L16" s="171">
        <v>44279</v>
      </c>
      <c r="M16" s="137" t="s">
        <v>203</v>
      </c>
      <c r="N16" s="384">
        <v>1667546.88</v>
      </c>
      <c r="O16" s="385">
        <v>261.22000000000003</v>
      </c>
      <c r="P16" s="386">
        <f t="shared" ref="P16" si="4">N16+O16</f>
        <v>1667808.0999999999</v>
      </c>
      <c r="Q16" s="130"/>
      <c r="R16" s="399">
        <v>0</v>
      </c>
      <c r="S16" s="386">
        <f t="shared" si="1"/>
        <v>1667808.0999999999</v>
      </c>
      <c r="T16" s="178"/>
      <c r="U16" s="399">
        <v>751601.04</v>
      </c>
      <c r="V16" s="385">
        <v>0</v>
      </c>
      <c r="W16" s="484">
        <f>U16+V16</f>
        <v>751601.04</v>
      </c>
      <c r="X16" s="458">
        <f t="shared" si="3"/>
        <v>916207.05999999982</v>
      </c>
    </row>
    <row r="17" spans="1:24" ht="15.75" customHeight="1" x14ac:dyDescent="0.25">
      <c r="A17" s="137">
        <v>4461</v>
      </c>
      <c r="B17" s="135" t="s">
        <v>288</v>
      </c>
      <c r="C17" s="392" t="s">
        <v>200</v>
      </c>
      <c r="D17" s="185" t="s">
        <v>201</v>
      </c>
      <c r="E17" s="185" t="s">
        <v>273</v>
      </c>
      <c r="F17" s="135" t="s">
        <v>274</v>
      </c>
      <c r="G17" s="135" t="s">
        <v>7</v>
      </c>
      <c r="H17" s="300">
        <v>0.05</v>
      </c>
      <c r="I17" s="300">
        <v>0.15010000000000001</v>
      </c>
      <c r="J17" s="171">
        <v>45565</v>
      </c>
      <c r="K17" s="171">
        <v>45580</v>
      </c>
      <c r="L17" s="171">
        <v>44279</v>
      </c>
      <c r="M17" s="137" t="s">
        <v>310</v>
      </c>
      <c r="N17" s="399">
        <v>11492.01</v>
      </c>
      <c r="O17" s="385">
        <v>0</v>
      </c>
      <c r="P17" s="386">
        <f t="shared" ref="P17:P18" si="5">N17+O17</f>
        <v>11492.01</v>
      </c>
      <c r="Q17" s="178"/>
      <c r="R17" s="399">
        <v>0</v>
      </c>
      <c r="S17" s="386">
        <f t="shared" si="1"/>
        <v>11492.01</v>
      </c>
      <c r="T17" s="178"/>
      <c r="U17" s="399">
        <v>0</v>
      </c>
      <c r="V17" s="385">
        <v>0</v>
      </c>
      <c r="W17" s="484">
        <f t="shared" si="2"/>
        <v>0</v>
      </c>
      <c r="X17" s="458">
        <f t="shared" si="3"/>
        <v>11492.01</v>
      </c>
    </row>
    <row r="18" spans="1:24" ht="15.75" customHeight="1" x14ac:dyDescent="0.25">
      <c r="A18" s="137">
        <v>4462</v>
      </c>
      <c r="B18" s="135" t="s">
        <v>317</v>
      </c>
      <c r="C18" s="293" t="s">
        <v>200</v>
      </c>
      <c r="D18" s="185" t="s">
        <v>201</v>
      </c>
      <c r="E18" s="137" t="s">
        <v>275</v>
      </c>
      <c r="F18" s="135" t="s">
        <v>276</v>
      </c>
      <c r="G18" s="135" t="s">
        <v>7</v>
      </c>
      <c r="H18" s="300">
        <v>0.05</v>
      </c>
      <c r="I18" s="300">
        <v>0.15010000000000001</v>
      </c>
      <c r="J18" s="171">
        <v>45565</v>
      </c>
      <c r="K18" s="171">
        <v>45580</v>
      </c>
      <c r="L18" s="171">
        <v>44279</v>
      </c>
      <c r="M18" s="137" t="s">
        <v>311</v>
      </c>
      <c r="N18" s="399">
        <v>17024.64</v>
      </c>
      <c r="O18" s="385">
        <v>0</v>
      </c>
      <c r="P18" s="386">
        <f t="shared" si="5"/>
        <v>17024.64</v>
      </c>
      <c r="Q18" s="178"/>
      <c r="R18" s="399">
        <v>0</v>
      </c>
      <c r="S18" s="386">
        <f t="shared" si="1"/>
        <v>17024.64</v>
      </c>
      <c r="T18" s="178"/>
      <c r="U18" s="399">
        <v>0</v>
      </c>
      <c r="V18" s="385">
        <v>0</v>
      </c>
      <c r="W18" s="484">
        <f t="shared" si="2"/>
        <v>0</v>
      </c>
      <c r="X18" s="458">
        <f t="shared" si="3"/>
        <v>17024.64</v>
      </c>
    </row>
    <row r="19" spans="1:24" ht="15.75" customHeight="1" x14ac:dyDescent="0.25">
      <c r="A19" s="137">
        <v>4463</v>
      </c>
      <c r="B19" s="135" t="s">
        <v>290</v>
      </c>
      <c r="C19" s="293" t="s">
        <v>200</v>
      </c>
      <c r="D19" s="137" t="s">
        <v>201</v>
      </c>
      <c r="E19" s="137" t="s">
        <v>277</v>
      </c>
      <c r="F19" s="135" t="s">
        <v>278</v>
      </c>
      <c r="G19" s="135" t="s">
        <v>7</v>
      </c>
      <c r="H19" s="300">
        <v>0.05</v>
      </c>
      <c r="I19" s="300">
        <v>0.15010000000000001</v>
      </c>
      <c r="J19" s="171">
        <v>45565</v>
      </c>
      <c r="K19" s="171">
        <v>45580</v>
      </c>
      <c r="L19" s="171">
        <v>44279</v>
      </c>
      <c r="M19" s="137" t="s">
        <v>308</v>
      </c>
      <c r="N19" s="399">
        <v>57412.700000000004</v>
      </c>
      <c r="O19" s="385">
        <v>0</v>
      </c>
      <c r="P19" s="386">
        <f>N19+O19</f>
        <v>57412.700000000004</v>
      </c>
      <c r="Q19" s="178"/>
      <c r="R19" s="399">
        <v>0</v>
      </c>
      <c r="S19" s="386">
        <f t="shared" si="1"/>
        <v>57412.700000000004</v>
      </c>
      <c r="T19" s="178"/>
      <c r="U19" s="399">
        <v>0</v>
      </c>
      <c r="V19" s="385">
        <v>0</v>
      </c>
      <c r="W19" s="484">
        <f t="shared" si="2"/>
        <v>0</v>
      </c>
      <c r="X19" s="458">
        <f t="shared" si="3"/>
        <v>57412.700000000004</v>
      </c>
    </row>
    <row r="20" spans="1:24" ht="15.75" customHeight="1" x14ac:dyDescent="0.25">
      <c r="A20" s="137">
        <v>4464</v>
      </c>
      <c r="B20" s="135" t="s">
        <v>318</v>
      </c>
      <c r="C20" s="293" t="s">
        <v>313</v>
      </c>
      <c r="D20" s="137" t="s">
        <v>183</v>
      </c>
      <c r="E20" s="137" t="s">
        <v>279</v>
      </c>
      <c r="F20" s="135" t="s">
        <v>280</v>
      </c>
      <c r="G20" s="135" t="s">
        <v>7</v>
      </c>
      <c r="H20" s="300">
        <v>0.05</v>
      </c>
      <c r="I20" s="300">
        <v>0.15010000000000001</v>
      </c>
      <c r="J20" s="171">
        <v>45199</v>
      </c>
      <c r="K20" s="171">
        <v>45214</v>
      </c>
      <c r="L20" s="171">
        <v>44201</v>
      </c>
      <c r="M20" s="137" t="s">
        <v>309</v>
      </c>
      <c r="N20" s="400">
        <v>257799.96</v>
      </c>
      <c r="O20" s="424">
        <v>0</v>
      </c>
      <c r="P20" s="402">
        <f t="shared" ref="P20" si="6">N20+O20</f>
        <v>257799.96</v>
      </c>
      <c r="Q20" s="178"/>
      <c r="R20" s="435">
        <v>0</v>
      </c>
      <c r="S20" s="402">
        <f t="shared" si="1"/>
        <v>257799.96</v>
      </c>
      <c r="T20" s="178"/>
      <c r="U20" s="435">
        <v>125799.96</v>
      </c>
      <c r="V20" s="401">
        <v>0</v>
      </c>
      <c r="W20" s="485">
        <f t="shared" si="2"/>
        <v>125799.96</v>
      </c>
      <c r="X20" s="488">
        <f t="shared" si="3"/>
        <v>132000</v>
      </c>
    </row>
    <row r="21" spans="1:24" ht="15.75" customHeight="1" thickBot="1" x14ac:dyDescent="0.3">
      <c r="C21" s="392"/>
      <c r="D21" s="185"/>
      <c r="E21" s="185"/>
      <c r="J21" s="201"/>
      <c r="K21" s="201"/>
      <c r="L21" s="201"/>
      <c r="M21" s="227" t="s">
        <v>38</v>
      </c>
      <c r="N21" s="387">
        <f>SUM(N7:N20)</f>
        <v>3232655.04</v>
      </c>
      <c r="O21" s="388">
        <f>SUM(O7:O20)</f>
        <v>724.43000000000006</v>
      </c>
      <c r="P21" s="389">
        <f>SUM(P7:P20)</f>
        <v>3233379.47</v>
      </c>
      <c r="Q21" s="130"/>
      <c r="R21" s="387">
        <f>SUM(R7:R20)</f>
        <v>0</v>
      </c>
      <c r="S21" s="389">
        <f>SUM(S7:S20)</f>
        <v>3233379.47</v>
      </c>
      <c r="T21" s="178"/>
      <c r="U21" s="387">
        <f>SUM(U7:U20)</f>
        <v>1462580.33</v>
      </c>
      <c r="V21" s="388">
        <f>SUM(V17:V20)</f>
        <v>0</v>
      </c>
      <c r="W21" s="486">
        <f>SUM(W7:W20)</f>
        <v>1462580.33</v>
      </c>
      <c r="X21" s="489">
        <f>SUM(X7:X20)</f>
        <v>1770799.1399999997</v>
      </c>
    </row>
    <row r="22" spans="1:24" ht="15.75" customHeight="1" thickTop="1" x14ac:dyDescent="0.25">
      <c r="C22" s="392"/>
      <c r="D22" s="185"/>
      <c r="E22" s="185"/>
      <c r="J22" s="201"/>
      <c r="K22" s="201"/>
      <c r="L22" s="201"/>
      <c r="M22" s="227"/>
      <c r="N22" s="173"/>
      <c r="O22" s="173"/>
      <c r="P22" s="173"/>
      <c r="R22" s="173"/>
      <c r="S22" s="173"/>
      <c r="T22" s="172"/>
      <c r="U22" s="141"/>
    </row>
    <row r="23" spans="1:24" ht="15.75" customHeight="1" x14ac:dyDescent="0.25">
      <c r="C23" s="392"/>
      <c r="D23" s="185"/>
      <c r="E23" s="185"/>
      <c r="J23" s="201"/>
      <c r="K23" s="201"/>
      <c r="L23" s="201"/>
      <c r="M23" s="227"/>
      <c r="N23" s="173"/>
      <c r="O23" s="173"/>
      <c r="P23" s="173"/>
      <c r="R23" s="173"/>
      <c r="S23" s="173"/>
      <c r="T23" s="172"/>
      <c r="U23" s="141"/>
    </row>
    <row r="24" spans="1:24" ht="15.75" customHeight="1" x14ac:dyDescent="0.25">
      <c r="B24" s="132" t="s">
        <v>111</v>
      </c>
      <c r="C24" s="185"/>
      <c r="D24" s="185"/>
      <c r="E24" s="185"/>
      <c r="M24" s="227"/>
      <c r="N24" s="173"/>
      <c r="O24" s="173"/>
      <c r="P24" s="173"/>
      <c r="R24" s="173"/>
      <c r="S24" s="173"/>
      <c r="T24" s="172"/>
      <c r="U24" s="141"/>
    </row>
    <row r="25" spans="1:24" ht="15.75" customHeight="1" x14ac:dyDescent="0.25">
      <c r="B25" s="576" t="s">
        <v>352</v>
      </c>
      <c r="C25" s="576"/>
      <c r="D25" s="576"/>
      <c r="E25" s="576"/>
      <c r="F25" s="576"/>
      <c r="G25" s="576"/>
      <c r="H25" s="180"/>
      <c r="I25" s="180"/>
      <c r="J25" s="179"/>
      <c r="M25" s="227"/>
      <c r="N25" s="173"/>
      <c r="O25" s="173"/>
      <c r="P25" s="173"/>
      <c r="R25" s="173"/>
      <c r="S25" s="173"/>
      <c r="T25" s="172"/>
      <c r="U25" s="141"/>
    </row>
    <row r="26" spans="1:24" ht="15.75" customHeight="1" x14ac:dyDescent="0.25">
      <c r="C26" s="185"/>
      <c r="D26" s="185"/>
      <c r="E26" s="185"/>
      <c r="M26" s="227"/>
      <c r="N26" s="173"/>
      <c r="O26" s="173"/>
      <c r="P26" s="173"/>
      <c r="R26" s="173"/>
      <c r="S26" s="173"/>
      <c r="T26" s="172"/>
      <c r="U26" s="141"/>
    </row>
    <row r="27" spans="1:24" ht="15.75" customHeight="1" x14ac:dyDescent="0.25">
      <c r="B27" s="576" t="s">
        <v>115</v>
      </c>
      <c r="C27" s="576"/>
      <c r="D27" s="576"/>
      <c r="E27" s="576"/>
      <c r="F27" s="576"/>
      <c r="G27" s="576"/>
      <c r="H27" s="180"/>
      <c r="I27" s="180"/>
      <c r="J27" s="179"/>
      <c r="M27" s="227"/>
      <c r="N27" s="173"/>
      <c r="O27" s="173"/>
      <c r="P27" s="173"/>
      <c r="R27" s="173"/>
      <c r="S27" s="173"/>
      <c r="T27" s="172"/>
      <c r="U27" s="141"/>
    </row>
    <row r="28" spans="1:24" ht="15.75" customHeight="1" x14ac:dyDescent="0.25">
      <c r="B28" s="179"/>
      <c r="C28" s="179"/>
      <c r="D28" s="179"/>
      <c r="E28" s="179"/>
      <c r="F28" s="179"/>
      <c r="G28" s="179"/>
      <c r="H28" s="180"/>
      <c r="I28" s="180"/>
      <c r="J28" s="179"/>
      <c r="M28" s="227"/>
      <c r="N28" s="173"/>
      <c r="O28" s="173"/>
      <c r="P28" s="173"/>
      <c r="R28" s="173"/>
      <c r="S28" s="173"/>
      <c r="T28" s="172"/>
      <c r="U28" s="141"/>
    </row>
    <row r="29" spans="1:24" ht="15.75" customHeight="1" x14ac:dyDescent="0.25">
      <c r="B29" s="576" t="s">
        <v>139</v>
      </c>
      <c r="C29" s="576"/>
      <c r="D29" s="576"/>
      <c r="E29" s="576"/>
      <c r="F29" s="576"/>
      <c r="G29" s="576"/>
      <c r="H29" s="180"/>
      <c r="I29" s="180"/>
      <c r="J29" s="179"/>
      <c r="M29" s="227"/>
      <c r="N29" s="173"/>
      <c r="O29" s="173"/>
      <c r="P29" s="173"/>
      <c r="R29" s="173"/>
      <c r="S29" s="173"/>
      <c r="T29" s="172"/>
      <c r="U29" s="141"/>
    </row>
    <row r="30" spans="1:24" ht="15.75" customHeight="1" x14ac:dyDescent="0.25">
      <c r="B30" s="589" t="s">
        <v>138</v>
      </c>
      <c r="C30" s="576"/>
      <c r="D30" s="576"/>
      <c r="E30" s="576"/>
      <c r="F30" s="576"/>
      <c r="G30" s="576"/>
      <c r="H30" s="180"/>
      <c r="I30" s="180"/>
      <c r="J30" s="179"/>
      <c r="M30" s="227"/>
      <c r="N30" s="173"/>
      <c r="O30" s="173"/>
      <c r="P30" s="173"/>
      <c r="R30" s="173"/>
      <c r="S30" s="173"/>
      <c r="T30" s="172"/>
      <c r="U30" s="141"/>
    </row>
    <row r="31" spans="1:24" ht="15.75" customHeight="1" x14ac:dyDescent="0.25">
      <c r="B31" s="179"/>
      <c r="C31" s="179"/>
      <c r="D31" s="179"/>
      <c r="E31" s="179"/>
      <c r="F31" s="179"/>
      <c r="G31" s="179"/>
      <c r="H31" s="180"/>
      <c r="I31" s="180"/>
      <c r="J31" s="179"/>
      <c r="M31" s="227"/>
      <c r="N31" s="173"/>
      <c r="O31" s="173"/>
      <c r="P31" s="173"/>
      <c r="R31" s="173"/>
      <c r="S31" s="173"/>
      <c r="T31" s="172"/>
      <c r="U31" s="141"/>
    </row>
    <row r="32" spans="1:24" ht="15.75" customHeight="1" x14ac:dyDescent="0.25">
      <c r="B32" s="131" t="s">
        <v>98</v>
      </c>
      <c r="C32" s="183" t="s">
        <v>101</v>
      </c>
      <c r="D32" s="183" t="s">
        <v>297</v>
      </c>
      <c r="E32" s="183"/>
      <c r="F32" s="179"/>
      <c r="G32" s="179"/>
      <c r="H32" s="180"/>
      <c r="I32" s="180"/>
      <c r="J32" s="179"/>
      <c r="M32" s="227"/>
      <c r="N32" s="173"/>
      <c r="O32" s="173"/>
      <c r="P32" s="173"/>
      <c r="R32" s="173"/>
      <c r="S32" s="173"/>
      <c r="T32" s="172"/>
      <c r="U32" s="141"/>
    </row>
    <row r="33" spans="1:21" ht="15.75" customHeight="1" x14ac:dyDescent="0.25">
      <c r="B33" s="135" t="s">
        <v>100</v>
      </c>
      <c r="C33" s="185" t="s">
        <v>103</v>
      </c>
      <c r="D33" s="185" t="s">
        <v>106</v>
      </c>
      <c r="E33" s="185"/>
      <c r="M33" s="227"/>
      <c r="N33" s="173"/>
      <c r="O33" s="173"/>
      <c r="P33" s="173"/>
      <c r="R33" s="173"/>
      <c r="S33" s="173"/>
      <c r="T33" s="172"/>
      <c r="U33" s="141"/>
    </row>
    <row r="34" spans="1:21" ht="15.75" customHeight="1" x14ac:dyDescent="0.25">
      <c r="B34" s="135" t="s">
        <v>315</v>
      </c>
      <c r="C34" s="185" t="s">
        <v>234</v>
      </c>
      <c r="D34" s="185" t="s">
        <v>235</v>
      </c>
      <c r="E34" s="185"/>
      <c r="M34" s="227"/>
      <c r="N34" s="173"/>
      <c r="O34" s="173"/>
      <c r="P34" s="173"/>
      <c r="R34" s="173"/>
      <c r="S34" s="173"/>
      <c r="T34" s="172"/>
      <c r="U34" s="141"/>
    </row>
    <row r="35" spans="1:21" ht="15.75" customHeight="1" x14ac:dyDescent="0.25">
      <c r="B35" s="135" t="s">
        <v>314</v>
      </c>
      <c r="C35" s="185" t="s">
        <v>234</v>
      </c>
      <c r="D35" s="185" t="s">
        <v>235</v>
      </c>
      <c r="E35" s="185"/>
      <c r="M35" s="227"/>
      <c r="N35" s="173"/>
      <c r="O35" s="173"/>
      <c r="P35" s="173"/>
      <c r="R35" s="173"/>
      <c r="S35" s="173"/>
      <c r="T35" s="172"/>
      <c r="U35" s="141"/>
    </row>
    <row r="36" spans="1:21" ht="15.75" customHeight="1" x14ac:dyDescent="0.25">
      <c r="E36" s="185"/>
      <c r="M36" s="227"/>
      <c r="N36" s="173"/>
      <c r="O36" s="173"/>
      <c r="P36" s="173"/>
      <c r="R36" s="173"/>
      <c r="S36" s="173"/>
      <c r="T36" s="172"/>
      <c r="U36" s="141"/>
    </row>
    <row r="37" spans="1:21" ht="15.75" customHeight="1" x14ac:dyDescent="0.25">
      <c r="C37" s="185"/>
      <c r="D37" s="185"/>
      <c r="E37" s="185"/>
      <c r="M37" s="227"/>
      <c r="N37" s="173"/>
      <c r="O37" s="173"/>
      <c r="P37" s="173"/>
      <c r="R37" s="173"/>
      <c r="S37" s="173"/>
      <c r="T37" s="172"/>
      <c r="U37" s="141"/>
    </row>
    <row r="38" spans="1:21" ht="15.75" customHeight="1" x14ac:dyDescent="0.25">
      <c r="B38" s="572" t="s">
        <v>214</v>
      </c>
      <c r="C38" s="572"/>
      <c r="D38" s="572"/>
      <c r="E38" s="572"/>
      <c r="F38" s="572"/>
      <c r="G38" s="572"/>
      <c r="H38" s="572"/>
      <c r="I38" s="572"/>
      <c r="M38" s="227"/>
      <c r="N38" s="173"/>
      <c r="O38" s="173"/>
      <c r="P38" s="173"/>
      <c r="R38" s="173"/>
      <c r="S38" s="173"/>
      <c r="T38" s="172"/>
      <c r="U38" s="141"/>
    </row>
    <row r="39" spans="1:21" ht="15.75" customHeight="1" x14ac:dyDescent="0.25">
      <c r="B39" s="128" t="s">
        <v>215</v>
      </c>
      <c r="C39" s="185"/>
      <c r="D39" s="185"/>
      <c r="E39" s="185"/>
      <c r="M39" s="227"/>
      <c r="N39" s="173"/>
      <c r="O39" s="173"/>
      <c r="P39" s="173"/>
      <c r="R39" s="173"/>
      <c r="S39" s="173"/>
      <c r="T39" s="172"/>
      <c r="U39" s="141"/>
    </row>
    <row r="40" spans="1:21" ht="15.75" customHeight="1" x14ac:dyDescent="0.25">
      <c r="C40" s="185"/>
      <c r="D40" s="185"/>
      <c r="E40" s="185"/>
      <c r="M40" s="227"/>
      <c r="N40" s="173"/>
      <c r="O40" s="173"/>
      <c r="P40" s="173"/>
      <c r="R40" s="173"/>
      <c r="S40" s="173"/>
      <c r="T40" s="172"/>
      <c r="U40" s="141"/>
    </row>
    <row r="41" spans="1:21" ht="15.75" customHeight="1" x14ac:dyDescent="0.25">
      <c r="A41" s="187"/>
      <c r="B41" s="187"/>
      <c r="C41" s="187"/>
      <c r="D41" s="187"/>
      <c r="E41" s="187"/>
      <c r="F41" s="187"/>
      <c r="G41" s="187"/>
      <c r="H41" s="189"/>
      <c r="I41" s="189"/>
      <c r="J41" s="187"/>
      <c r="K41" s="187"/>
      <c r="L41" s="187"/>
      <c r="M41" s="187"/>
      <c r="N41" s="187"/>
      <c r="O41" s="187"/>
      <c r="P41" s="187"/>
      <c r="Q41" s="187"/>
      <c r="R41" s="310" t="s">
        <v>355</v>
      </c>
      <c r="S41" s="187"/>
      <c r="T41" s="256"/>
    </row>
    <row r="42" spans="1:21" ht="15.75" customHeight="1" x14ac:dyDescent="0.25">
      <c r="A42" s="195"/>
      <c r="B42" s="191" t="s">
        <v>354</v>
      </c>
      <c r="C42" s="193" t="s">
        <v>2</v>
      </c>
      <c r="D42" s="193"/>
      <c r="E42" s="193"/>
      <c r="F42" s="193" t="s">
        <v>34</v>
      </c>
      <c r="G42" s="193" t="s">
        <v>35</v>
      </c>
      <c r="H42" s="193"/>
      <c r="I42" s="193"/>
      <c r="J42" s="193"/>
      <c r="K42" s="193"/>
      <c r="L42" s="193"/>
      <c r="M42" s="193" t="s">
        <v>36</v>
      </c>
      <c r="N42" s="193" t="s">
        <v>37</v>
      </c>
      <c r="O42" s="195"/>
      <c r="P42" s="195"/>
      <c r="Q42" s="195"/>
      <c r="R42" s="195" t="s">
        <v>81</v>
      </c>
      <c r="S42" s="195"/>
      <c r="T42" s="309"/>
    </row>
    <row r="43" spans="1:21" ht="15.75" customHeight="1" x14ac:dyDescent="0.25">
      <c r="B43" s="197"/>
      <c r="C43" s="146"/>
      <c r="D43" s="146"/>
      <c r="E43" s="146"/>
      <c r="F43" s="146"/>
      <c r="G43" s="146"/>
      <c r="H43" s="203"/>
      <c r="I43" s="203"/>
      <c r="J43" s="146"/>
      <c r="K43" s="146"/>
      <c r="L43" s="146"/>
      <c r="M43" s="146"/>
      <c r="N43" s="146"/>
    </row>
    <row r="44" spans="1:21" ht="15.75" customHeight="1" x14ac:dyDescent="0.25">
      <c r="B44" s="197"/>
      <c r="C44" s="146"/>
      <c r="D44" s="146"/>
      <c r="E44" s="146"/>
      <c r="F44" s="146"/>
      <c r="G44" s="146"/>
      <c r="H44" s="203"/>
      <c r="I44" s="203"/>
      <c r="J44" s="146"/>
      <c r="K44" s="146"/>
      <c r="L44" s="146"/>
      <c r="M44" s="146"/>
      <c r="N44" s="146"/>
      <c r="R44" s="308"/>
    </row>
    <row r="45" spans="1:21" ht="15.75" customHeight="1" x14ac:dyDescent="0.25">
      <c r="B45" s="197"/>
      <c r="C45" s="146"/>
      <c r="D45" s="146"/>
      <c r="E45" s="146"/>
      <c r="F45" s="146"/>
      <c r="G45" s="146"/>
      <c r="H45" s="203"/>
      <c r="I45" s="203"/>
      <c r="J45" s="146"/>
      <c r="K45" s="146"/>
      <c r="L45" s="146"/>
      <c r="M45" s="146"/>
      <c r="N45" s="146"/>
      <c r="R45" s="308"/>
    </row>
    <row r="46" spans="1:21" ht="15.75" customHeight="1" x14ac:dyDescent="0.25">
      <c r="B46" s="213"/>
      <c r="C46" s="214"/>
      <c r="D46" s="214"/>
      <c r="E46" s="214"/>
      <c r="F46" s="144"/>
      <c r="G46" s="216"/>
      <c r="H46" s="216"/>
      <c r="I46" s="216"/>
      <c r="J46" s="216"/>
      <c r="K46" s="216"/>
      <c r="L46" s="216"/>
      <c r="M46" s="164"/>
      <c r="N46" s="212"/>
      <c r="O46" s="218"/>
      <c r="P46" s="218"/>
      <c r="Q46" s="218"/>
    </row>
    <row r="47" spans="1:21" ht="15.75" customHeight="1" x14ac:dyDescent="0.25">
      <c r="B47" s="213"/>
      <c r="C47" s="214"/>
      <c r="D47" s="214"/>
      <c r="E47" s="214"/>
      <c r="F47" s="144"/>
      <c r="G47" s="216"/>
      <c r="H47" s="216"/>
      <c r="I47" s="216"/>
      <c r="J47" s="216"/>
      <c r="K47" s="216"/>
      <c r="L47" s="216"/>
      <c r="M47" s="164"/>
      <c r="N47" s="212"/>
      <c r="O47" s="218"/>
      <c r="P47" s="218"/>
      <c r="Q47" s="218"/>
    </row>
    <row r="48" spans="1:21" ht="15.75" customHeight="1" x14ac:dyDescent="0.25">
      <c r="B48" s="213"/>
      <c r="C48" s="214"/>
      <c r="D48" s="214"/>
      <c r="E48" s="214"/>
      <c r="F48" s="144"/>
      <c r="G48" s="216"/>
      <c r="H48" s="216"/>
      <c r="I48" s="216"/>
      <c r="J48" s="216"/>
      <c r="K48" s="216"/>
      <c r="L48" s="216"/>
      <c r="M48" s="164"/>
      <c r="N48" s="212"/>
      <c r="O48" s="218"/>
      <c r="P48" s="218"/>
      <c r="Q48" s="218"/>
    </row>
    <row r="49" spans="2:23" ht="15.75" customHeight="1" x14ac:dyDescent="0.25">
      <c r="B49" s="213"/>
      <c r="C49" s="214"/>
      <c r="D49" s="214"/>
      <c r="E49" s="214"/>
      <c r="F49" s="144"/>
      <c r="G49" s="216"/>
      <c r="H49" s="216"/>
      <c r="I49" s="216"/>
      <c r="J49" s="216"/>
      <c r="K49" s="216"/>
      <c r="L49" s="216"/>
      <c r="M49" s="164"/>
      <c r="N49" s="212"/>
      <c r="O49" s="218"/>
      <c r="P49" s="218"/>
      <c r="Q49" s="218"/>
    </row>
    <row r="50" spans="2:23" ht="15.75" customHeight="1" x14ac:dyDescent="0.25">
      <c r="B50" s="213"/>
      <c r="C50" s="214"/>
      <c r="D50" s="214"/>
      <c r="E50" s="214"/>
      <c r="F50" s="144"/>
      <c r="G50" s="216"/>
      <c r="H50" s="216"/>
      <c r="I50" s="216"/>
      <c r="J50" s="216"/>
      <c r="K50" s="216"/>
      <c r="L50" s="216"/>
      <c r="M50" s="164"/>
      <c r="N50" s="212"/>
      <c r="O50" s="218"/>
      <c r="P50" s="218"/>
      <c r="Q50" s="218"/>
      <c r="R50" s="144"/>
      <c r="S50" s="144"/>
      <c r="T50" s="144"/>
    </row>
    <row r="51" spans="2:23" ht="15.75" customHeight="1" x14ac:dyDescent="0.25">
      <c r="P51" s="166"/>
      <c r="Q51" s="144"/>
      <c r="R51" s="144"/>
      <c r="S51" s="144"/>
      <c r="T51" s="166"/>
    </row>
    <row r="52" spans="2:23" ht="15.75" customHeight="1" x14ac:dyDescent="0.25">
      <c r="P52" s="144"/>
      <c r="Q52" s="144"/>
      <c r="R52" s="144"/>
      <c r="S52" s="144"/>
      <c r="T52" s="144"/>
      <c r="V52" s="135" t="s">
        <v>301</v>
      </c>
      <c r="W52" s="173">
        <f>W21</f>
        <v>1462580.33</v>
      </c>
    </row>
    <row r="53" spans="2:23" ht="15.75" customHeight="1" x14ac:dyDescent="0.25">
      <c r="P53" s="144"/>
      <c r="Q53" s="144"/>
      <c r="R53" s="144"/>
      <c r="S53" s="144"/>
      <c r="T53" s="144"/>
    </row>
    <row r="54" spans="2:23" ht="15.75" customHeight="1" x14ac:dyDescent="0.25"/>
    <row r="55" spans="2:23" ht="15.75" customHeight="1" x14ac:dyDescent="0.25"/>
    <row r="56" spans="2:23" ht="15.75" customHeight="1" x14ac:dyDescent="0.25">
      <c r="W56" s="173"/>
    </row>
    <row r="57" spans="2:23" ht="15.75" customHeight="1" x14ac:dyDescent="0.25"/>
    <row r="58" spans="2:23" ht="15.75" customHeight="1" x14ac:dyDescent="0.25">
      <c r="W58" s="173"/>
    </row>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8:I38"/>
    <mergeCell ref="B30:G30"/>
    <mergeCell ref="B25:G25"/>
    <mergeCell ref="B27:G27"/>
    <mergeCell ref="B29:G29"/>
  </mergeCells>
  <conditionalFormatting sqref="A7:P20 U7:X20 R7:S20">
    <cfRule type="expression" dxfId="35" priority="1">
      <formula>MOD(ROW(),2)=0</formula>
    </cfRule>
  </conditionalFormatting>
  <hyperlinks>
    <hyperlink ref="B30" r:id="rId1"/>
  </hyperlinks>
  <printOptions horizontalCentered="1" gridLines="1"/>
  <pageMargins left="0" right="0" top="0.75" bottom="0.75" header="0.3" footer="0.3"/>
  <pageSetup scale="53" orientation="landscape" horizontalDpi="1200" verticalDpi="1200"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H7" activePane="bottomRight" state="frozen"/>
      <selection activeCell="H1" sqref="H1:I1048576"/>
      <selection pane="topRight" activeCell="H1" sqref="H1:I1048576"/>
      <selection pane="bottomLeft" activeCell="H1" sqref="H1:I1048576"/>
      <selection pane="bottomRight" activeCell="Y7" sqref="Y7:Y24"/>
    </sheetView>
  </sheetViews>
  <sheetFormatPr defaultColWidth="9.140625" defaultRowHeight="15" x14ac:dyDescent="0.25"/>
  <cols>
    <col min="1" max="1" width="7.85546875" style="135" customWidth="1"/>
    <col min="2" max="2" width="70.85546875" style="135" bestFit="1" customWidth="1"/>
    <col min="3" max="3" width="36.28515625" style="135" customWidth="1"/>
    <col min="4" max="4" width="14.28515625" style="135" customWidth="1"/>
    <col min="5" max="5" width="8.28515625" style="135" customWidth="1"/>
    <col min="6" max="6" width="19.42578125" style="137" customWidth="1"/>
    <col min="7" max="7" width="23" style="135" customWidth="1"/>
    <col min="8" max="8" width="11.5703125" style="137" customWidth="1"/>
    <col min="9" max="9" width="11.85546875" style="137" customWidth="1"/>
    <col min="10" max="10" width="13.42578125" style="135" customWidth="1"/>
    <col min="11" max="11" width="16.28515625" style="135" customWidth="1"/>
    <col min="12" max="12" width="11" style="135" customWidth="1"/>
    <col min="13" max="13" width="20.140625" style="135" customWidth="1"/>
    <col min="14" max="14" width="15.85546875" style="135" bestFit="1" customWidth="1"/>
    <col min="15" max="15" width="13.7109375" style="135" bestFit="1" customWidth="1"/>
    <col min="16" max="16" width="15.85546875" style="135" bestFit="1" customWidth="1"/>
    <col min="17" max="17" width="3.7109375" style="135" customWidth="1"/>
    <col min="18" max="18" width="15.85546875" style="135" customWidth="1"/>
    <col min="19" max="19" width="15.42578125" style="135" customWidth="1"/>
    <col min="20" max="20" width="3.7109375" style="135" customWidth="1"/>
    <col min="21" max="21" width="14" style="135" bestFit="1" customWidth="1"/>
    <col min="22" max="22" width="16.7109375" style="135" bestFit="1" customWidth="1"/>
    <col min="23" max="23" width="14" style="135" bestFit="1" customWidth="1"/>
    <col min="24" max="24" width="14.28515625" style="135" customWidth="1"/>
    <col min="25" max="25" width="15.85546875" style="135" bestFit="1" customWidth="1"/>
    <col min="26" max="16384" width="9.140625" style="135"/>
  </cols>
  <sheetData>
    <row r="1" spans="1:25" ht="15.75" customHeight="1" x14ac:dyDescent="0.25">
      <c r="A1" s="132" t="s">
        <v>90</v>
      </c>
    </row>
    <row r="2" spans="1:25" ht="15.75" customHeight="1" x14ac:dyDescent="0.25">
      <c r="A2" s="138" t="str">
        <f>'#3381 Imagine Schools '!A2</f>
        <v>Federal Grant Allocations/Reimbursements as of: 06/30/2023</v>
      </c>
      <c r="B2" s="202"/>
      <c r="N2" s="140"/>
      <c r="O2" s="140"/>
      <c r="Q2" s="141"/>
      <c r="R2" s="141"/>
      <c r="S2" s="141"/>
      <c r="T2" s="141"/>
    </row>
    <row r="3" spans="1:25" ht="15.75" customHeight="1" x14ac:dyDescent="0.25">
      <c r="A3" s="142" t="s">
        <v>52</v>
      </c>
      <c r="B3" s="132"/>
      <c r="D3" s="132"/>
      <c r="E3" s="132"/>
      <c r="F3" s="131"/>
      <c r="Q3" s="141"/>
      <c r="R3" s="141"/>
      <c r="S3" s="141"/>
      <c r="T3" s="141"/>
      <c r="U3" s="136"/>
      <c r="V3" s="143"/>
    </row>
    <row r="4" spans="1:25" ht="15.75" customHeight="1" x14ac:dyDescent="0.25">
      <c r="A4" s="132" t="s">
        <v>147</v>
      </c>
      <c r="N4" s="253"/>
      <c r="O4" s="253"/>
      <c r="P4" s="253"/>
      <c r="Q4" s="146"/>
      <c r="R4" s="141"/>
      <c r="S4" s="141"/>
      <c r="T4" s="146"/>
      <c r="U4" s="574" t="s">
        <v>211</v>
      </c>
      <c r="V4" s="574"/>
      <c r="W4" s="574"/>
      <c r="X4" s="148"/>
      <c r="Y4" s="147"/>
    </row>
    <row r="5" spans="1:25" ht="15.75" thickBot="1" x14ac:dyDescent="0.3">
      <c r="A5" s="137"/>
      <c r="H5" s="148"/>
      <c r="I5" s="148"/>
      <c r="N5" s="253"/>
      <c r="O5" s="253"/>
      <c r="P5" s="253"/>
      <c r="Q5" s="146"/>
      <c r="R5" s="150"/>
      <c r="S5" s="150"/>
      <c r="T5" s="146"/>
      <c r="U5" s="573"/>
      <c r="V5" s="573"/>
      <c r="W5" s="573"/>
      <c r="X5" s="146"/>
      <c r="Y5" s="151"/>
    </row>
    <row r="6" spans="1:25" ht="75.75"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204"/>
      <c r="R6" s="154" t="s">
        <v>256</v>
      </c>
      <c r="S6" s="155" t="s">
        <v>257</v>
      </c>
      <c r="T6" s="204"/>
      <c r="U6" s="363" t="s">
        <v>263</v>
      </c>
      <c r="V6" s="364" t="s">
        <v>350</v>
      </c>
      <c r="W6" s="365" t="s">
        <v>351</v>
      </c>
      <c r="X6" s="410" t="s">
        <v>342</v>
      </c>
      <c r="Y6" s="159" t="str">
        <f>'#3381 Imagine Schools '!X6</f>
        <v>Available Budget as of 06/30/2023</v>
      </c>
    </row>
    <row r="7" spans="1:25" ht="15.75" customHeight="1" x14ac:dyDescent="0.25">
      <c r="A7" s="137">
        <v>4201</v>
      </c>
      <c r="B7" s="135" t="s">
        <v>326</v>
      </c>
      <c r="C7" s="392" t="s">
        <v>95</v>
      </c>
      <c r="D7" s="185" t="s">
        <v>218</v>
      </c>
      <c r="E7" s="185" t="s">
        <v>253</v>
      </c>
      <c r="F7" s="137" t="s">
        <v>219</v>
      </c>
      <c r="G7" s="135" t="s">
        <v>7</v>
      </c>
      <c r="H7" s="300">
        <v>2.7199999999999998E-2</v>
      </c>
      <c r="I7" s="300">
        <v>0.15010000000000001</v>
      </c>
      <c r="J7" s="171">
        <v>45107</v>
      </c>
      <c r="K7" s="171">
        <v>45108</v>
      </c>
      <c r="L7" s="171">
        <v>44743</v>
      </c>
      <c r="M7" s="137" t="s">
        <v>212</v>
      </c>
      <c r="N7" s="396">
        <v>155375</v>
      </c>
      <c r="O7" s="397">
        <f>175687.5-155375</f>
        <v>20312.5</v>
      </c>
      <c r="P7" s="398">
        <f t="shared" ref="P7:P24" si="0">N7+O7</f>
        <v>175687.5</v>
      </c>
      <c r="Q7" s="130"/>
      <c r="R7" s="396">
        <v>0</v>
      </c>
      <c r="S7" s="398">
        <f>P7-R7</f>
        <v>175687.5</v>
      </c>
      <c r="T7" s="393"/>
      <c r="U7" s="396">
        <v>118485.93</v>
      </c>
      <c r="V7" s="397">
        <v>0</v>
      </c>
      <c r="W7" s="397">
        <f t="shared" ref="W7:W17" si="1">U7+V7</f>
        <v>118485.93</v>
      </c>
      <c r="X7" s="515">
        <v>0</v>
      </c>
      <c r="Y7" s="503">
        <f t="shared" ref="Y7:Y17" si="2">S7-W7</f>
        <v>57201.570000000007</v>
      </c>
    </row>
    <row r="8" spans="1:25" ht="15.75" customHeight="1" x14ac:dyDescent="0.25">
      <c r="A8" s="137">
        <v>4253</v>
      </c>
      <c r="B8" s="135" t="s">
        <v>114</v>
      </c>
      <c r="C8" s="392" t="s">
        <v>108</v>
      </c>
      <c r="D8" s="185" t="s">
        <v>216</v>
      </c>
      <c r="E8" s="185" t="s">
        <v>240</v>
      </c>
      <c r="F8" s="137" t="s">
        <v>217</v>
      </c>
      <c r="G8" s="135" t="s">
        <v>7</v>
      </c>
      <c r="H8" s="300">
        <v>2.7199999999999998E-2</v>
      </c>
      <c r="I8" s="300">
        <v>0.15010000000000001</v>
      </c>
      <c r="J8" s="171">
        <v>45107</v>
      </c>
      <c r="K8" s="171">
        <v>45108</v>
      </c>
      <c r="L8" s="171">
        <v>44743</v>
      </c>
      <c r="M8" s="137" t="s">
        <v>212</v>
      </c>
      <c r="N8" s="399">
        <v>7906</v>
      </c>
      <c r="O8" s="385">
        <v>1217.1600000000001</v>
      </c>
      <c r="P8" s="386">
        <f t="shared" si="0"/>
        <v>9123.16</v>
      </c>
      <c r="Q8" s="130"/>
      <c r="R8" s="399">
        <v>0</v>
      </c>
      <c r="S8" s="386">
        <f>P8-R8</f>
        <v>9123.16</v>
      </c>
      <c r="T8" s="178"/>
      <c r="U8" s="399">
        <v>9123.16</v>
      </c>
      <c r="V8" s="385">
        <v>0</v>
      </c>
      <c r="W8" s="385">
        <f t="shared" si="1"/>
        <v>9123.16</v>
      </c>
      <c r="X8" s="484">
        <v>0</v>
      </c>
      <c r="Y8" s="458">
        <f t="shared" si="2"/>
        <v>0</v>
      </c>
    </row>
    <row r="9" spans="1:25" ht="15.75" customHeight="1" x14ac:dyDescent="0.25">
      <c r="A9" s="137">
        <v>4423</v>
      </c>
      <c r="B9" s="135" t="s">
        <v>210</v>
      </c>
      <c r="C9" s="293" t="s">
        <v>305</v>
      </c>
      <c r="D9" s="137" t="s">
        <v>183</v>
      </c>
      <c r="E9" s="137" t="s">
        <v>242</v>
      </c>
      <c r="F9" s="137" t="s">
        <v>196</v>
      </c>
      <c r="G9" s="135" t="s">
        <v>7</v>
      </c>
      <c r="H9" s="300">
        <f>H11:I11</f>
        <v>2.7199999999999998E-2</v>
      </c>
      <c r="I9" s="300">
        <f>I11</f>
        <v>0.15010000000000001</v>
      </c>
      <c r="J9" s="171">
        <v>45199</v>
      </c>
      <c r="K9" s="171">
        <v>45214</v>
      </c>
      <c r="L9" s="171">
        <v>44201</v>
      </c>
      <c r="M9" s="137" t="s">
        <v>192</v>
      </c>
      <c r="N9" s="384">
        <v>53044.33</v>
      </c>
      <c r="O9" s="385">
        <v>0</v>
      </c>
      <c r="P9" s="386">
        <f t="shared" si="0"/>
        <v>53044.33</v>
      </c>
      <c r="Q9" s="130"/>
      <c r="R9" s="399">
        <v>0</v>
      </c>
      <c r="S9" s="386">
        <f t="shared" ref="S9:S24" si="3">P9-R9</f>
        <v>53044.33</v>
      </c>
      <c r="T9" s="178"/>
      <c r="U9" s="399">
        <v>0</v>
      </c>
      <c r="V9" s="385">
        <v>0</v>
      </c>
      <c r="W9" s="385">
        <f t="shared" si="1"/>
        <v>0</v>
      </c>
      <c r="X9" s="484">
        <v>0</v>
      </c>
      <c r="Y9" s="458">
        <f t="shared" si="2"/>
        <v>53044.33</v>
      </c>
    </row>
    <row r="10" spans="1:25" ht="15.75" customHeight="1" x14ac:dyDescent="0.25">
      <c r="A10" s="137">
        <v>4426</v>
      </c>
      <c r="B10" s="135" t="s">
        <v>320</v>
      </c>
      <c r="C10" s="293" t="s">
        <v>305</v>
      </c>
      <c r="D10" s="137" t="s">
        <v>183</v>
      </c>
      <c r="E10" s="137" t="s">
        <v>252</v>
      </c>
      <c r="F10" s="137" t="s">
        <v>184</v>
      </c>
      <c r="G10" s="135" t="s">
        <v>7</v>
      </c>
      <c r="H10" s="300">
        <f>H9:I9</f>
        <v>2.7199999999999998E-2</v>
      </c>
      <c r="I10" s="300">
        <f>I9</f>
        <v>0.15010000000000001</v>
      </c>
      <c r="J10" s="171">
        <v>45199</v>
      </c>
      <c r="K10" s="171">
        <v>45214</v>
      </c>
      <c r="L10" s="171">
        <v>44201</v>
      </c>
      <c r="M10" s="137" t="s">
        <v>190</v>
      </c>
      <c r="N10" s="384">
        <v>98190.71</v>
      </c>
      <c r="O10" s="385">
        <v>0</v>
      </c>
      <c r="P10" s="386">
        <f t="shared" si="0"/>
        <v>98190.71</v>
      </c>
      <c r="Q10" s="130"/>
      <c r="R10" s="399">
        <v>86155.23</v>
      </c>
      <c r="S10" s="386">
        <f t="shared" si="3"/>
        <v>12035.48000000001</v>
      </c>
      <c r="T10" s="178"/>
      <c r="U10" s="399">
        <v>12035.48</v>
      </c>
      <c r="V10" s="385">
        <v>0</v>
      </c>
      <c r="W10" s="385">
        <f t="shared" si="1"/>
        <v>12035.48</v>
      </c>
      <c r="X10" s="484">
        <v>0</v>
      </c>
      <c r="Y10" s="458">
        <f t="shared" si="2"/>
        <v>0</v>
      </c>
    </row>
    <row r="11" spans="1:25" ht="15.75" customHeight="1" x14ac:dyDescent="0.25">
      <c r="A11" s="137">
        <v>4427</v>
      </c>
      <c r="B11" s="135" t="s">
        <v>193</v>
      </c>
      <c r="C11" s="293" t="s">
        <v>305</v>
      </c>
      <c r="D11" s="137" t="s">
        <v>183</v>
      </c>
      <c r="E11" s="137" t="s">
        <v>249</v>
      </c>
      <c r="F11" s="137" t="s">
        <v>195</v>
      </c>
      <c r="G11" s="135" t="s">
        <v>7</v>
      </c>
      <c r="H11" s="300">
        <v>2.7199999999999998E-2</v>
      </c>
      <c r="I11" s="300">
        <v>0.15010000000000001</v>
      </c>
      <c r="J11" s="171">
        <v>45199</v>
      </c>
      <c r="K11" s="171">
        <v>45214</v>
      </c>
      <c r="L11" s="171">
        <v>44201</v>
      </c>
      <c r="M11" s="137" t="s">
        <v>191</v>
      </c>
      <c r="N11" s="384">
        <v>11206.55</v>
      </c>
      <c r="O11" s="385">
        <v>0</v>
      </c>
      <c r="P11" s="386">
        <f t="shared" si="0"/>
        <v>11206.55</v>
      </c>
      <c r="Q11" s="130"/>
      <c r="R11" s="399">
        <v>0</v>
      </c>
      <c r="S11" s="386">
        <f t="shared" si="3"/>
        <v>11206.55</v>
      </c>
      <c r="T11" s="178"/>
      <c r="U11" s="399">
        <v>6862.95</v>
      </c>
      <c r="V11" s="385">
        <v>0</v>
      </c>
      <c r="W11" s="385">
        <f t="shared" si="1"/>
        <v>6862.95</v>
      </c>
      <c r="X11" s="484">
        <v>0</v>
      </c>
      <c r="Y11" s="458">
        <f t="shared" si="2"/>
        <v>4343.5999999999995</v>
      </c>
    </row>
    <row r="12" spans="1:25" ht="15.75" customHeight="1" x14ac:dyDescent="0.25">
      <c r="A12" s="137">
        <v>4428</v>
      </c>
      <c r="B12" s="135" t="s">
        <v>208</v>
      </c>
      <c r="C12" s="293" t="s">
        <v>305</v>
      </c>
      <c r="D12" s="137" t="s">
        <v>183</v>
      </c>
      <c r="E12" s="137" t="s">
        <v>241</v>
      </c>
      <c r="F12" s="137" t="s">
        <v>209</v>
      </c>
      <c r="G12" s="135" t="s">
        <v>7</v>
      </c>
      <c r="H12" s="300">
        <v>2.7199999999999998E-2</v>
      </c>
      <c r="I12" s="300">
        <v>0.15010000000000001</v>
      </c>
      <c r="J12" s="171">
        <v>45199</v>
      </c>
      <c r="K12" s="171">
        <v>45214</v>
      </c>
      <c r="L12" s="171">
        <v>44201</v>
      </c>
      <c r="M12" s="137" t="s">
        <v>230</v>
      </c>
      <c r="N12" s="384">
        <v>6338.12</v>
      </c>
      <c r="O12" s="385">
        <v>0</v>
      </c>
      <c r="P12" s="386">
        <f t="shared" si="0"/>
        <v>6338.12</v>
      </c>
      <c r="Q12" s="130"/>
      <c r="R12" s="399">
        <v>0</v>
      </c>
      <c r="S12" s="386">
        <f t="shared" si="3"/>
        <v>6338.12</v>
      </c>
      <c r="T12" s="178"/>
      <c r="U12" s="399">
        <v>0</v>
      </c>
      <c r="V12" s="385">
        <v>0</v>
      </c>
      <c r="W12" s="385">
        <f t="shared" si="1"/>
        <v>0</v>
      </c>
      <c r="X12" s="484">
        <v>0</v>
      </c>
      <c r="Y12" s="458">
        <f t="shared" si="2"/>
        <v>6338.12</v>
      </c>
    </row>
    <row r="13" spans="1:25" ht="15.75" customHeight="1" x14ac:dyDescent="0.25">
      <c r="A13" s="137">
        <v>4429</v>
      </c>
      <c r="B13" s="135" t="s">
        <v>206</v>
      </c>
      <c r="C13" s="293" t="s">
        <v>305</v>
      </c>
      <c r="D13" s="137" t="s">
        <v>183</v>
      </c>
      <c r="E13" s="137" t="s">
        <v>247</v>
      </c>
      <c r="F13" s="137" t="s">
        <v>207</v>
      </c>
      <c r="G13" s="135" t="s">
        <v>7</v>
      </c>
      <c r="H13" s="300">
        <v>2.7199999999999998E-2</v>
      </c>
      <c r="I13" s="300">
        <v>0.15010000000000001</v>
      </c>
      <c r="J13" s="171">
        <v>45199</v>
      </c>
      <c r="K13" s="171">
        <v>45214</v>
      </c>
      <c r="L13" s="171">
        <v>44201</v>
      </c>
      <c r="M13" s="137" t="s">
        <v>229</v>
      </c>
      <c r="N13" s="384">
        <v>903.61</v>
      </c>
      <c r="O13" s="385">
        <v>0</v>
      </c>
      <c r="P13" s="386">
        <f t="shared" si="0"/>
        <v>903.61</v>
      </c>
      <c r="Q13" s="130"/>
      <c r="R13" s="399">
        <v>0</v>
      </c>
      <c r="S13" s="386">
        <f t="shared" si="3"/>
        <v>903.61</v>
      </c>
      <c r="T13" s="178"/>
      <c r="U13" s="399">
        <v>0</v>
      </c>
      <c r="V13" s="385">
        <v>0</v>
      </c>
      <c r="W13" s="385">
        <f t="shared" si="1"/>
        <v>0</v>
      </c>
      <c r="X13" s="484">
        <v>0</v>
      </c>
      <c r="Y13" s="458">
        <f t="shared" si="2"/>
        <v>903.61</v>
      </c>
    </row>
    <row r="14" spans="1:25" s="144" customFormat="1" ht="15.75" customHeight="1" x14ac:dyDescent="0.25">
      <c r="A14" s="160">
        <v>4445</v>
      </c>
      <c r="B14" s="144" t="s">
        <v>130</v>
      </c>
      <c r="C14" s="444" t="s">
        <v>332</v>
      </c>
      <c r="D14" s="162" t="s">
        <v>198</v>
      </c>
      <c r="E14" s="162" t="s">
        <v>255</v>
      </c>
      <c r="F14" s="160" t="s">
        <v>199</v>
      </c>
      <c r="G14" s="144" t="s">
        <v>7</v>
      </c>
      <c r="H14" s="324">
        <v>2.7199999999999998E-2</v>
      </c>
      <c r="I14" s="324">
        <v>0.15010000000000001</v>
      </c>
      <c r="J14" s="164">
        <v>45138</v>
      </c>
      <c r="K14" s="164">
        <v>45153</v>
      </c>
      <c r="L14" s="164">
        <v>44743</v>
      </c>
      <c r="M14" s="160" t="s">
        <v>333</v>
      </c>
      <c r="N14" s="384">
        <f>294636+24791.8</f>
        <v>319427.8</v>
      </c>
      <c r="O14" s="391">
        <v>0</v>
      </c>
      <c r="P14" s="390">
        <f t="shared" si="0"/>
        <v>319427.8</v>
      </c>
      <c r="Q14" s="286"/>
      <c r="R14" s="422">
        <v>0</v>
      </c>
      <c r="S14" s="390">
        <f t="shared" si="3"/>
        <v>319427.8</v>
      </c>
      <c r="T14" s="286"/>
      <c r="U14" s="384">
        <v>155009.60999999999</v>
      </c>
      <c r="V14" s="391">
        <v>0</v>
      </c>
      <c r="W14" s="391">
        <f t="shared" si="1"/>
        <v>155009.60999999999</v>
      </c>
      <c r="X14" s="483">
        <v>0</v>
      </c>
      <c r="Y14" s="442">
        <f t="shared" si="2"/>
        <v>164418.19</v>
      </c>
    </row>
    <row r="15" spans="1:25" s="144" customFormat="1" ht="15.75" customHeight="1" x14ac:dyDescent="0.25">
      <c r="A15" s="160">
        <v>4446</v>
      </c>
      <c r="B15" s="218" t="s">
        <v>187</v>
      </c>
      <c r="C15" s="445" t="s">
        <v>178</v>
      </c>
      <c r="D15" s="162" t="s">
        <v>186</v>
      </c>
      <c r="E15" s="162" t="s">
        <v>254</v>
      </c>
      <c r="F15" s="160" t="s">
        <v>188</v>
      </c>
      <c r="G15" s="144" t="s">
        <v>7</v>
      </c>
      <c r="H15" s="324">
        <v>2.7199999999999998E-2</v>
      </c>
      <c r="I15" s="324">
        <v>0.15010000000000001</v>
      </c>
      <c r="J15" s="164">
        <v>44804</v>
      </c>
      <c r="K15" s="164">
        <v>44805</v>
      </c>
      <c r="L15" s="164">
        <v>44378</v>
      </c>
      <c r="M15" s="160" t="s">
        <v>189</v>
      </c>
      <c r="N15" s="384">
        <v>24457.62</v>
      </c>
      <c r="O15" s="391">
        <v>0</v>
      </c>
      <c r="P15" s="390">
        <f t="shared" si="0"/>
        <v>24457.62</v>
      </c>
      <c r="Q15" s="133"/>
      <c r="R15" s="384">
        <v>0</v>
      </c>
      <c r="S15" s="390">
        <f t="shared" si="3"/>
        <v>24457.62</v>
      </c>
      <c r="T15" s="286"/>
      <c r="U15" s="384">
        <v>24457.62</v>
      </c>
      <c r="V15" s="391">
        <v>0</v>
      </c>
      <c r="W15" s="391">
        <f t="shared" si="1"/>
        <v>24457.62</v>
      </c>
      <c r="X15" s="483">
        <v>0</v>
      </c>
      <c r="Y15" s="442">
        <f t="shared" si="2"/>
        <v>0</v>
      </c>
    </row>
    <row r="16" spans="1:25" ht="15.75" customHeight="1" x14ac:dyDescent="0.25">
      <c r="A16" s="137">
        <v>4450</v>
      </c>
      <c r="B16" s="135" t="s">
        <v>231</v>
      </c>
      <c r="C16" s="293" t="s">
        <v>200</v>
      </c>
      <c r="D16" s="137" t="s">
        <v>201</v>
      </c>
      <c r="E16" s="290" t="s">
        <v>246</v>
      </c>
      <c r="F16" s="137" t="s">
        <v>232</v>
      </c>
      <c r="G16" s="135" t="s">
        <v>7</v>
      </c>
      <c r="H16" s="300">
        <v>0.05</v>
      </c>
      <c r="I16" s="300">
        <v>0.15010000000000001</v>
      </c>
      <c r="J16" s="171">
        <v>45565</v>
      </c>
      <c r="K16" s="171">
        <v>45580</v>
      </c>
      <c r="L16" s="171">
        <v>44279</v>
      </c>
      <c r="M16" s="137" t="s">
        <v>233</v>
      </c>
      <c r="N16" s="384">
        <v>5958.42</v>
      </c>
      <c r="O16" s="385">
        <v>0</v>
      </c>
      <c r="P16" s="386">
        <f t="shared" si="0"/>
        <v>5958.42</v>
      </c>
      <c r="Q16" s="130"/>
      <c r="R16" s="399">
        <v>0</v>
      </c>
      <c r="S16" s="386">
        <f t="shared" si="3"/>
        <v>5958.42</v>
      </c>
      <c r="T16" s="178"/>
      <c r="U16" s="399">
        <v>0</v>
      </c>
      <c r="V16" s="385">
        <v>0</v>
      </c>
      <c r="W16" s="385">
        <f t="shared" si="1"/>
        <v>0</v>
      </c>
      <c r="X16" s="484">
        <v>0</v>
      </c>
      <c r="Y16" s="458">
        <f t="shared" si="2"/>
        <v>5958.42</v>
      </c>
    </row>
    <row r="17" spans="1:25" ht="15.75" customHeight="1" x14ac:dyDescent="0.25">
      <c r="A17" s="137">
        <v>4452</v>
      </c>
      <c r="B17" s="135" t="s">
        <v>204</v>
      </c>
      <c r="C17" s="293" t="s">
        <v>200</v>
      </c>
      <c r="D17" s="137" t="s">
        <v>201</v>
      </c>
      <c r="E17" s="137" t="s">
        <v>245</v>
      </c>
      <c r="F17" s="137" t="s">
        <v>205</v>
      </c>
      <c r="G17" s="135" t="s">
        <v>7</v>
      </c>
      <c r="H17" s="300">
        <v>0.05</v>
      </c>
      <c r="I17" s="300">
        <f>I20</f>
        <v>0.15010000000000001</v>
      </c>
      <c r="J17" s="171">
        <v>45565</v>
      </c>
      <c r="K17" s="171">
        <v>45580</v>
      </c>
      <c r="L17" s="171">
        <v>44279</v>
      </c>
      <c r="M17" s="137" t="s">
        <v>203</v>
      </c>
      <c r="N17" s="384">
        <v>95978.09</v>
      </c>
      <c r="O17" s="385">
        <v>15.03</v>
      </c>
      <c r="P17" s="386">
        <f t="shared" si="0"/>
        <v>95993.12</v>
      </c>
      <c r="Q17" s="130"/>
      <c r="R17" s="399">
        <v>0</v>
      </c>
      <c r="S17" s="386">
        <f t="shared" si="3"/>
        <v>95993.12</v>
      </c>
      <c r="T17" s="178"/>
      <c r="U17" s="399">
        <v>0</v>
      </c>
      <c r="V17" s="385">
        <v>0</v>
      </c>
      <c r="W17" s="385">
        <f t="shared" si="1"/>
        <v>0</v>
      </c>
      <c r="X17" s="484">
        <v>0</v>
      </c>
      <c r="Y17" s="458">
        <f t="shared" si="2"/>
        <v>95993.12</v>
      </c>
    </row>
    <row r="18" spans="1:25" s="144" customFormat="1" ht="15.75" customHeight="1" x14ac:dyDescent="0.25">
      <c r="A18" s="160">
        <v>4454</v>
      </c>
      <c r="B18" s="144" t="s">
        <v>306</v>
      </c>
      <c r="C18" s="218" t="s">
        <v>200</v>
      </c>
      <c r="D18" s="160" t="s">
        <v>201</v>
      </c>
      <c r="E18" s="160" t="s">
        <v>248</v>
      </c>
      <c r="F18" s="160" t="s">
        <v>228</v>
      </c>
      <c r="G18" s="144" t="s">
        <v>7</v>
      </c>
      <c r="H18" s="324">
        <v>0.05</v>
      </c>
      <c r="I18" s="324">
        <v>0.15010000000000001</v>
      </c>
      <c r="J18" s="164">
        <v>45565</v>
      </c>
      <c r="K18" s="164">
        <v>45580</v>
      </c>
      <c r="L18" s="164">
        <v>44279</v>
      </c>
      <c r="M18" s="160" t="s">
        <v>327</v>
      </c>
      <c r="N18" s="384">
        <v>5261.19</v>
      </c>
      <c r="O18" s="391">
        <v>96.94</v>
      </c>
      <c r="P18" s="390">
        <f t="shared" si="0"/>
        <v>5358.1299999999992</v>
      </c>
      <c r="Q18" s="133"/>
      <c r="R18" s="384">
        <v>0</v>
      </c>
      <c r="S18" s="390">
        <f t="shared" si="3"/>
        <v>5358.1299999999992</v>
      </c>
      <c r="T18" s="286"/>
      <c r="U18" s="384">
        <v>0</v>
      </c>
      <c r="V18" s="391">
        <v>0</v>
      </c>
      <c r="W18" s="391">
        <v>0</v>
      </c>
      <c r="X18" s="483">
        <v>5358.13</v>
      </c>
      <c r="Y18" s="458">
        <f>S18-W18-X18</f>
        <v>0</v>
      </c>
    </row>
    <row r="19" spans="1:25" ht="15.75" customHeight="1" x14ac:dyDescent="0.25">
      <c r="A19" s="137">
        <v>4457</v>
      </c>
      <c r="B19" s="135" t="s">
        <v>266</v>
      </c>
      <c r="C19" s="293" t="s">
        <v>200</v>
      </c>
      <c r="D19" s="137" t="s">
        <v>201</v>
      </c>
      <c r="E19" s="137" t="s">
        <v>267</v>
      </c>
      <c r="F19" s="137" t="s">
        <v>268</v>
      </c>
      <c r="G19" s="135" t="s">
        <v>7</v>
      </c>
      <c r="H19" s="300">
        <v>0.05</v>
      </c>
      <c r="I19" s="300">
        <v>0.15010000000000001</v>
      </c>
      <c r="J19" s="171">
        <v>45565</v>
      </c>
      <c r="K19" s="171">
        <v>45580</v>
      </c>
      <c r="L19" s="171">
        <v>44279</v>
      </c>
      <c r="M19" s="137" t="s">
        <v>312</v>
      </c>
      <c r="N19" s="384">
        <v>2504.17</v>
      </c>
      <c r="O19" s="385">
        <v>0</v>
      </c>
      <c r="P19" s="386">
        <f t="shared" si="0"/>
        <v>2504.17</v>
      </c>
      <c r="Q19" s="130"/>
      <c r="R19" s="399">
        <v>0</v>
      </c>
      <c r="S19" s="386">
        <f t="shared" si="3"/>
        <v>2504.17</v>
      </c>
      <c r="T19" s="178"/>
      <c r="U19" s="399">
        <v>0</v>
      </c>
      <c r="V19" s="385">
        <v>0</v>
      </c>
      <c r="W19" s="385">
        <f t="shared" ref="W19:W24" si="4">U19+V19</f>
        <v>0</v>
      </c>
      <c r="X19" s="484">
        <v>0</v>
      </c>
      <c r="Y19" s="458">
        <f t="shared" ref="Y19:Y24" si="5">S19-W19</f>
        <v>2504.17</v>
      </c>
    </row>
    <row r="20" spans="1:25" ht="15.75" customHeight="1" x14ac:dyDescent="0.25">
      <c r="A20" s="137">
        <v>4459</v>
      </c>
      <c r="B20" s="135" t="s">
        <v>243</v>
      </c>
      <c r="C20" s="293" t="s">
        <v>200</v>
      </c>
      <c r="D20" s="137" t="s">
        <v>201</v>
      </c>
      <c r="E20" s="137" t="s">
        <v>244</v>
      </c>
      <c r="F20" s="137" t="s">
        <v>202</v>
      </c>
      <c r="G20" s="135" t="s">
        <v>7</v>
      </c>
      <c r="H20" s="300">
        <v>0.05</v>
      </c>
      <c r="I20" s="300">
        <f>I10</f>
        <v>0.15010000000000001</v>
      </c>
      <c r="J20" s="171">
        <v>45565</v>
      </c>
      <c r="K20" s="171">
        <v>45580</v>
      </c>
      <c r="L20" s="171">
        <v>44279</v>
      </c>
      <c r="M20" s="137" t="s">
        <v>203</v>
      </c>
      <c r="N20" s="384">
        <v>383912.36</v>
      </c>
      <c r="O20" s="385">
        <v>60.14</v>
      </c>
      <c r="P20" s="386">
        <f t="shared" si="0"/>
        <v>383972.5</v>
      </c>
      <c r="Q20" s="130"/>
      <c r="R20" s="399">
        <v>0</v>
      </c>
      <c r="S20" s="386">
        <f t="shared" si="3"/>
        <v>383972.5</v>
      </c>
      <c r="T20" s="178"/>
      <c r="U20" s="399">
        <v>0</v>
      </c>
      <c r="V20" s="385">
        <v>0</v>
      </c>
      <c r="W20" s="385">
        <f t="shared" si="4"/>
        <v>0</v>
      </c>
      <c r="X20" s="484">
        <v>0</v>
      </c>
      <c r="Y20" s="458">
        <f t="shared" si="5"/>
        <v>383972.5</v>
      </c>
    </row>
    <row r="21" spans="1:25" ht="15.75" customHeight="1" x14ac:dyDescent="0.25">
      <c r="A21" s="137">
        <v>4461</v>
      </c>
      <c r="B21" s="135" t="s">
        <v>288</v>
      </c>
      <c r="C21" s="293" t="s">
        <v>200</v>
      </c>
      <c r="D21" s="137" t="s">
        <v>201</v>
      </c>
      <c r="E21" s="137" t="s">
        <v>273</v>
      </c>
      <c r="F21" s="137" t="s">
        <v>274</v>
      </c>
      <c r="G21" s="135" t="s">
        <v>7</v>
      </c>
      <c r="H21" s="300">
        <v>0.05</v>
      </c>
      <c r="I21" s="300">
        <v>0.15010000000000001</v>
      </c>
      <c r="J21" s="171">
        <v>45565</v>
      </c>
      <c r="K21" s="171">
        <v>45580</v>
      </c>
      <c r="L21" s="171">
        <v>44279</v>
      </c>
      <c r="M21" s="137" t="s">
        <v>310</v>
      </c>
      <c r="N21" s="384">
        <v>2785.48</v>
      </c>
      <c r="O21" s="385">
        <v>0</v>
      </c>
      <c r="P21" s="386">
        <f t="shared" si="0"/>
        <v>2785.48</v>
      </c>
      <c r="Q21" s="130"/>
      <c r="R21" s="399">
        <v>0</v>
      </c>
      <c r="S21" s="386">
        <f t="shared" si="3"/>
        <v>2785.48</v>
      </c>
      <c r="T21" s="178"/>
      <c r="U21" s="399">
        <v>0</v>
      </c>
      <c r="V21" s="385">
        <v>0</v>
      </c>
      <c r="W21" s="385">
        <f t="shared" si="4"/>
        <v>0</v>
      </c>
      <c r="X21" s="484">
        <v>0</v>
      </c>
      <c r="Y21" s="458">
        <f t="shared" si="5"/>
        <v>2785.48</v>
      </c>
    </row>
    <row r="22" spans="1:25" ht="15.75" customHeight="1" x14ac:dyDescent="0.25">
      <c r="A22" s="137">
        <v>4462</v>
      </c>
      <c r="B22" s="135" t="s">
        <v>317</v>
      </c>
      <c r="C22" s="293" t="s">
        <v>200</v>
      </c>
      <c r="D22" s="137" t="s">
        <v>201</v>
      </c>
      <c r="E22" s="137" t="s">
        <v>275</v>
      </c>
      <c r="F22" s="137" t="s">
        <v>276</v>
      </c>
      <c r="G22" s="135" t="s">
        <v>7</v>
      </c>
      <c r="H22" s="300">
        <v>0.05</v>
      </c>
      <c r="I22" s="300">
        <v>0.15010000000000001</v>
      </c>
      <c r="J22" s="171">
        <v>45565</v>
      </c>
      <c r="K22" s="171">
        <v>45580</v>
      </c>
      <c r="L22" s="171">
        <v>44279</v>
      </c>
      <c r="M22" s="137" t="s">
        <v>311</v>
      </c>
      <c r="N22" s="384">
        <v>4147.3900000000003</v>
      </c>
      <c r="O22" s="385">
        <v>0</v>
      </c>
      <c r="P22" s="386">
        <f t="shared" si="0"/>
        <v>4147.3900000000003</v>
      </c>
      <c r="Q22" s="130"/>
      <c r="R22" s="399">
        <v>0</v>
      </c>
      <c r="S22" s="386">
        <f t="shared" si="3"/>
        <v>4147.3900000000003</v>
      </c>
      <c r="T22" s="178"/>
      <c r="U22" s="399">
        <v>0</v>
      </c>
      <c r="V22" s="385">
        <v>0</v>
      </c>
      <c r="W22" s="385">
        <f t="shared" si="4"/>
        <v>0</v>
      </c>
      <c r="X22" s="484">
        <v>0</v>
      </c>
      <c r="Y22" s="458">
        <f t="shared" si="5"/>
        <v>4147.3900000000003</v>
      </c>
    </row>
    <row r="23" spans="1:25" ht="15.75" customHeight="1" x14ac:dyDescent="0.25">
      <c r="A23" s="137">
        <v>4463</v>
      </c>
      <c r="B23" s="135" t="s">
        <v>290</v>
      </c>
      <c r="C23" s="293" t="s">
        <v>200</v>
      </c>
      <c r="D23" s="137" t="s">
        <v>201</v>
      </c>
      <c r="E23" s="137" t="s">
        <v>277</v>
      </c>
      <c r="F23" s="137" t="s">
        <v>278</v>
      </c>
      <c r="G23" s="135" t="s">
        <v>7</v>
      </c>
      <c r="H23" s="300">
        <v>0.05</v>
      </c>
      <c r="I23" s="300">
        <v>0.15010000000000001</v>
      </c>
      <c r="J23" s="171">
        <v>45565</v>
      </c>
      <c r="K23" s="171">
        <v>45580</v>
      </c>
      <c r="L23" s="171">
        <v>44279</v>
      </c>
      <c r="M23" s="137" t="s">
        <v>308</v>
      </c>
      <c r="N23" s="384">
        <v>13986.38</v>
      </c>
      <c r="O23" s="385">
        <v>0</v>
      </c>
      <c r="P23" s="386">
        <f t="shared" si="0"/>
        <v>13986.38</v>
      </c>
      <c r="Q23" s="130"/>
      <c r="R23" s="399">
        <v>0</v>
      </c>
      <c r="S23" s="386">
        <f t="shared" si="3"/>
        <v>13986.38</v>
      </c>
      <c r="T23" s="178"/>
      <c r="U23" s="399">
        <v>0</v>
      </c>
      <c r="V23" s="385">
        <v>0</v>
      </c>
      <c r="W23" s="385">
        <f t="shared" si="4"/>
        <v>0</v>
      </c>
      <c r="X23" s="484">
        <v>0</v>
      </c>
      <c r="Y23" s="458">
        <f t="shared" si="5"/>
        <v>13986.38</v>
      </c>
    </row>
    <row r="24" spans="1:25" ht="15.75" customHeight="1" x14ac:dyDescent="0.25">
      <c r="A24" s="137">
        <v>4464</v>
      </c>
      <c r="B24" s="135" t="s">
        <v>321</v>
      </c>
      <c r="C24" s="293" t="s">
        <v>313</v>
      </c>
      <c r="D24" s="137" t="s">
        <v>183</v>
      </c>
      <c r="E24" s="137" t="s">
        <v>279</v>
      </c>
      <c r="F24" s="137" t="s">
        <v>280</v>
      </c>
      <c r="G24" s="135" t="s">
        <v>7</v>
      </c>
      <c r="H24" s="300">
        <v>0.05</v>
      </c>
      <c r="I24" s="300">
        <v>0.15010000000000001</v>
      </c>
      <c r="J24" s="171">
        <v>45199</v>
      </c>
      <c r="K24" s="171">
        <v>45214</v>
      </c>
      <c r="L24" s="171">
        <v>44201</v>
      </c>
      <c r="M24" s="137" t="s">
        <v>309</v>
      </c>
      <c r="N24" s="400">
        <v>59352.21</v>
      </c>
      <c r="O24" s="401"/>
      <c r="P24" s="402">
        <f t="shared" si="0"/>
        <v>59352.21</v>
      </c>
      <c r="Q24" s="130"/>
      <c r="R24" s="435">
        <v>0</v>
      </c>
      <c r="S24" s="402">
        <f t="shared" si="3"/>
        <v>59352.21</v>
      </c>
      <c r="T24" s="178"/>
      <c r="U24" s="435">
        <v>36701.5</v>
      </c>
      <c r="V24" s="401">
        <v>0</v>
      </c>
      <c r="W24" s="401">
        <f t="shared" si="4"/>
        <v>36701.5</v>
      </c>
      <c r="X24" s="485">
        <v>0</v>
      </c>
      <c r="Y24" s="488">
        <f t="shared" si="5"/>
        <v>22650.71</v>
      </c>
    </row>
    <row r="25" spans="1:25" ht="15.75" customHeight="1" thickBot="1" x14ac:dyDescent="0.3">
      <c r="C25" s="184"/>
      <c r="D25" s="184"/>
      <c r="E25" s="184"/>
      <c r="J25" s="201"/>
      <c r="K25" s="201"/>
      <c r="L25" s="201"/>
      <c r="M25" s="227" t="s">
        <v>38</v>
      </c>
      <c r="N25" s="406">
        <f>SUM(N7:N24)</f>
        <v>1250735.4299999997</v>
      </c>
      <c r="O25" s="417">
        <f>SUM(O7:O24)</f>
        <v>21701.769999999997</v>
      </c>
      <c r="P25" s="407">
        <f>SUM(P7:P24)</f>
        <v>1272437.2</v>
      </c>
      <c r="Q25" s="130"/>
      <c r="R25" s="406">
        <f>SUM(R7:R24)</f>
        <v>86155.23</v>
      </c>
      <c r="S25" s="407">
        <f>SUM(S7:S24)</f>
        <v>1186281.97</v>
      </c>
      <c r="T25" s="130"/>
      <c r="U25" s="406">
        <f>SUM(U7:U24)</f>
        <v>362676.25</v>
      </c>
      <c r="V25" s="417">
        <f>SUM(V7:V24)</f>
        <v>0</v>
      </c>
      <c r="W25" s="417">
        <f>SUM(W7:W24)</f>
        <v>362676.25</v>
      </c>
      <c r="X25" s="505">
        <f>SUM(X7:X24)</f>
        <v>5358.13</v>
      </c>
      <c r="Y25" s="506">
        <f>SUM(Y7:Y24)</f>
        <v>818247.59</v>
      </c>
    </row>
    <row r="26" spans="1:25" ht="15.75" customHeight="1" thickTop="1" x14ac:dyDescent="0.25">
      <c r="C26" s="184"/>
      <c r="D26" s="184"/>
      <c r="E26" s="184"/>
      <c r="J26" s="201"/>
      <c r="K26" s="201"/>
      <c r="L26" s="201"/>
      <c r="M26" s="227"/>
      <c r="N26" s="173"/>
      <c r="O26" s="173"/>
      <c r="P26" s="173"/>
      <c r="R26" s="173"/>
      <c r="S26" s="173"/>
      <c r="T26" s="172"/>
      <c r="U26" s="141"/>
    </row>
    <row r="27" spans="1:25" ht="15.75" customHeight="1" x14ac:dyDescent="0.25">
      <c r="B27" s="132" t="s">
        <v>111</v>
      </c>
      <c r="C27" s="185"/>
      <c r="D27" s="185"/>
      <c r="E27" s="185"/>
      <c r="M27" s="227"/>
      <c r="N27" s="173"/>
      <c r="O27" s="173"/>
      <c r="P27" s="173"/>
      <c r="R27" s="173"/>
      <c r="S27" s="173"/>
      <c r="T27" s="172"/>
      <c r="U27" s="141"/>
    </row>
    <row r="28" spans="1:25" ht="15.75" customHeight="1" x14ac:dyDescent="0.25">
      <c r="B28" s="576" t="s">
        <v>352</v>
      </c>
      <c r="C28" s="576"/>
      <c r="D28" s="576"/>
      <c r="E28" s="576"/>
      <c r="F28" s="576"/>
      <c r="G28" s="576"/>
      <c r="H28" s="180"/>
      <c r="I28" s="180"/>
      <c r="J28" s="179"/>
      <c r="M28" s="227"/>
      <c r="N28" s="173"/>
      <c r="O28" s="173"/>
      <c r="P28" s="173"/>
      <c r="R28" s="173"/>
      <c r="S28" s="173"/>
      <c r="T28" s="172"/>
      <c r="U28" s="141"/>
    </row>
    <row r="29" spans="1:25" ht="15.75" customHeight="1" x14ac:dyDescent="0.25">
      <c r="C29" s="185"/>
      <c r="D29" s="185"/>
      <c r="E29" s="185"/>
      <c r="M29" s="227"/>
      <c r="N29" s="173"/>
      <c r="O29" s="173"/>
      <c r="P29" s="173"/>
      <c r="R29" s="173"/>
      <c r="S29" s="173"/>
      <c r="T29" s="172"/>
      <c r="U29" s="141"/>
    </row>
    <row r="30" spans="1:25" ht="15.75" customHeight="1" x14ac:dyDescent="0.25">
      <c r="B30" s="576" t="s">
        <v>115</v>
      </c>
      <c r="C30" s="576"/>
      <c r="D30" s="576"/>
      <c r="E30" s="576"/>
      <c r="F30" s="576"/>
      <c r="G30" s="576"/>
      <c r="H30" s="180"/>
      <c r="I30" s="180"/>
      <c r="J30" s="179"/>
      <c r="M30" s="227"/>
      <c r="N30" s="173"/>
      <c r="O30" s="173"/>
      <c r="P30" s="173"/>
      <c r="R30" s="173"/>
      <c r="S30" s="173"/>
      <c r="T30" s="172"/>
      <c r="U30" s="141"/>
    </row>
    <row r="31" spans="1:25" ht="15.75" customHeight="1" x14ac:dyDescent="0.25">
      <c r="B31" s="179"/>
      <c r="C31" s="179"/>
      <c r="D31" s="179"/>
      <c r="E31" s="179"/>
      <c r="F31" s="180"/>
      <c r="G31" s="179"/>
      <c r="H31" s="180"/>
      <c r="I31" s="180"/>
      <c r="J31" s="179"/>
      <c r="M31" s="227"/>
      <c r="N31" s="173"/>
      <c r="O31" s="173"/>
      <c r="P31" s="173"/>
      <c r="R31" s="173"/>
      <c r="S31" s="173"/>
      <c r="T31" s="172"/>
      <c r="U31" s="141"/>
    </row>
    <row r="32" spans="1:25" ht="15.75" customHeight="1" x14ac:dyDescent="0.25">
      <c r="B32" s="576" t="s">
        <v>139</v>
      </c>
      <c r="C32" s="576"/>
      <c r="D32" s="576"/>
      <c r="E32" s="576"/>
      <c r="F32" s="576"/>
      <c r="G32" s="576"/>
      <c r="H32" s="180"/>
      <c r="I32" s="180"/>
      <c r="J32" s="179"/>
      <c r="M32" s="227"/>
      <c r="N32" s="173"/>
      <c r="O32" s="173"/>
      <c r="P32" s="173"/>
      <c r="R32" s="173"/>
      <c r="S32" s="173"/>
      <c r="T32" s="172"/>
      <c r="U32" s="141"/>
    </row>
    <row r="33" spans="2:21" ht="15.75" customHeight="1" x14ac:dyDescent="0.25">
      <c r="B33" s="589" t="s">
        <v>138</v>
      </c>
      <c r="C33" s="576"/>
      <c r="D33" s="576"/>
      <c r="E33" s="576"/>
      <c r="F33" s="576"/>
      <c r="G33" s="576"/>
      <c r="H33" s="180"/>
      <c r="I33" s="180"/>
      <c r="J33" s="179"/>
      <c r="M33" s="227"/>
      <c r="N33" s="173"/>
      <c r="O33" s="173"/>
      <c r="P33" s="173"/>
      <c r="R33" s="173"/>
      <c r="S33" s="173"/>
      <c r="T33" s="172"/>
      <c r="U33" s="141"/>
    </row>
    <row r="34" spans="2:21" ht="15.75" customHeight="1" x14ac:dyDescent="0.25">
      <c r="B34" s="131" t="s">
        <v>98</v>
      </c>
      <c r="C34" s="183" t="s">
        <v>101</v>
      </c>
      <c r="D34" s="183" t="s">
        <v>102</v>
      </c>
      <c r="E34" s="183"/>
      <c r="F34" s="180"/>
      <c r="G34" s="179"/>
      <c r="H34" s="180"/>
      <c r="I34" s="180"/>
      <c r="J34" s="179"/>
      <c r="M34" s="227"/>
      <c r="N34" s="173"/>
      <c r="O34" s="173"/>
      <c r="P34" s="173"/>
      <c r="R34" s="173"/>
      <c r="S34" s="173"/>
      <c r="T34" s="172"/>
      <c r="U34" s="141"/>
    </row>
    <row r="35" spans="2:21" ht="15.75" customHeight="1" x14ac:dyDescent="0.25">
      <c r="B35" s="135" t="s">
        <v>99</v>
      </c>
      <c r="C35" s="185" t="s">
        <v>236</v>
      </c>
      <c r="D35" s="185" t="s">
        <v>105</v>
      </c>
      <c r="E35" s="185"/>
      <c r="M35" s="227"/>
      <c r="N35" s="173"/>
      <c r="O35" s="173"/>
      <c r="P35" s="173"/>
      <c r="R35" s="173"/>
      <c r="S35" s="173"/>
      <c r="T35" s="172"/>
      <c r="U35" s="141"/>
    </row>
    <row r="36" spans="2:21" ht="15.75" customHeight="1" x14ac:dyDescent="0.25">
      <c r="B36" s="135" t="s">
        <v>100</v>
      </c>
      <c r="C36" s="185" t="s">
        <v>185</v>
      </c>
      <c r="D36" s="185" t="s">
        <v>237</v>
      </c>
      <c r="E36" s="185"/>
      <c r="M36" s="227"/>
      <c r="N36" s="173"/>
      <c r="O36" s="173"/>
      <c r="P36" s="173"/>
      <c r="R36" s="173"/>
      <c r="S36" s="173"/>
      <c r="T36" s="172"/>
      <c r="U36" s="141"/>
    </row>
    <row r="37" spans="2:21" ht="15.75" customHeight="1" x14ac:dyDescent="0.25">
      <c r="B37" s="135" t="s">
        <v>161</v>
      </c>
      <c r="C37" s="185" t="s">
        <v>234</v>
      </c>
      <c r="D37" s="185" t="s">
        <v>235</v>
      </c>
      <c r="E37" s="185"/>
      <c r="M37" s="227"/>
      <c r="N37" s="173"/>
      <c r="O37" s="173"/>
      <c r="P37" s="173"/>
      <c r="R37" s="173"/>
      <c r="S37" s="173"/>
      <c r="T37" s="172"/>
      <c r="U37" s="141"/>
    </row>
    <row r="38" spans="2:21" ht="15.75" customHeight="1" x14ac:dyDescent="0.25">
      <c r="B38" s="135" t="s">
        <v>175</v>
      </c>
      <c r="C38" s="185" t="s">
        <v>234</v>
      </c>
      <c r="D38" s="185" t="s">
        <v>235</v>
      </c>
      <c r="E38" s="185"/>
      <c r="M38" s="227"/>
      <c r="N38" s="173"/>
      <c r="O38" s="173"/>
      <c r="P38" s="173"/>
      <c r="R38" s="173"/>
      <c r="S38" s="173"/>
      <c r="T38" s="172"/>
      <c r="U38" s="141"/>
    </row>
    <row r="39" spans="2:21" ht="15.75" customHeight="1" x14ac:dyDescent="0.25">
      <c r="B39" s="135" t="s">
        <v>315</v>
      </c>
      <c r="C39" s="185" t="s">
        <v>234</v>
      </c>
      <c r="D39" s="185" t="s">
        <v>235</v>
      </c>
      <c r="E39" s="185"/>
      <c r="M39" s="227"/>
      <c r="N39" s="173"/>
      <c r="O39" s="173"/>
      <c r="P39" s="173"/>
      <c r="R39" s="173"/>
      <c r="S39" s="173"/>
      <c r="T39" s="172"/>
      <c r="U39" s="141"/>
    </row>
    <row r="40" spans="2:21" ht="15.75" customHeight="1" x14ac:dyDescent="0.25">
      <c r="B40" s="135" t="s">
        <v>314</v>
      </c>
      <c r="C40" s="185" t="s">
        <v>234</v>
      </c>
      <c r="D40" s="185" t="s">
        <v>235</v>
      </c>
      <c r="E40" s="185"/>
      <c r="M40" s="227"/>
      <c r="N40" s="173"/>
      <c r="O40" s="173"/>
      <c r="P40" s="173"/>
      <c r="R40" s="173"/>
      <c r="S40" s="173"/>
      <c r="T40" s="172"/>
      <c r="U40" s="141"/>
    </row>
    <row r="41" spans="2:21" ht="15.75" customHeight="1" x14ac:dyDescent="0.25">
      <c r="E41" s="185"/>
      <c r="M41" s="227"/>
      <c r="N41" s="173"/>
      <c r="O41" s="173"/>
      <c r="P41" s="173"/>
      <c r="R41" s="173"/>
      <c r="S41" s="173"/>
      <c r="T41" s="172"/>
      <c r="U41" s="141"/>
    </row>
    <row r="42" spans="2:21" ht="15.75" customHeight="1" x14ac:dyDescent="0.25">
      <c r="C42" s="185"/>
      <c r="D42" s="185"/>
      <c r="E42" s="185"/>
      <c r="M42" s="227"/>
      <c r="N42" s="173"/>
      <c r="O42" s="173"/>
      <c r="P42" s="173"/>
      <c r="R42" s="173"/>
      <c r="S42" s="173"/>
      <c r="T42" s="172"/>
      <c r="U42" s="141"/>
    </row>
    <row r="43" spans="2:21" ht="15.75" customHeight="1" x14ac:dyDescent="0.25">
      <c r="B43" s="572" t="s">
        <v>214</v>
      </c>
      <c r="C43" s="572"/>
      <c r="D43" s="572"/>
      <c r="E43" s="572"/>
      <c r="F43" s="572"/>
      <c r="G43" s="572"/>
      <c r="H43" s="572"/>
      <c r="I43" s="572"/>
      <c r="M43" s="227"/>
      <c r="N43" s="173"/>
      <c r="O43" s="173"/>
      <c r="P43" s="173"/>
      <c r="R43" s="173"/>
      <c r="S43" s="173"/>
      <c r="T43" s="172"/>
      <c r="U43" s="141"/>
    </row>
    <row r="44" spans="2:21" ht="15.75" customHeight="1" x14ac:dyDescent="0.25">
      <c r="B44" s="128" t="s">
        <v>215</v>
      </c>
      <c r="C44" s="185"/>
      <c r="D44" s="185"/>
      <c r="E44" s="185"/>
      <c r="M44" s="227"/>
      <c r="N44" s="173"/>
      <c r="O44" s="173"/>
      <c r="P44" s="173"/>
      <c r="R44" s="173"/>
      <c r="S44" s="173"/>
      <c r="T44" s="172"/>
      <c r="U44" s="141"/>
    </row>
    <row r="45" spans="2:21" ht="15.75" customHeight="1" x14ac:dyDescent="0.25">
      <c r="B45" s="195"/>
      <c r="C45" s="195"/>
      <c r="D45" s="195"/>
      <c r="E45" s="195"/>
      <c r="F45" s="219"/>
      <c r="G45" s="195"/>
      <c r="H45" s="219"/>
      <c r="I45" s="219"/>
      <c r="J45" s="195"/>
      <c r="K45" s="195"/>
      <c r="L45" s="195"/>
      <c r="M45" s="195"/>
      <c r="N45" s="195"/>
      <c r="O45" s="141"/>
      <c r="P45" s="141"/>
      <c r="Q45" s="141"/>
      <c r="R45" s="141"/>
      <c r="S45" s="141"/>
      <c r="T45" s="141"/>
      <c r="U45" s="141"/>
    </row>
    <row r="46" spans="2:21" ht="15.75" customHeight="1" x14ac:dyDescent="0.25">
      <c r="O46" s="187"/>
      <c r="P46" s="187"/>
      <c r="Q46" s="187"/>
      <c r="R46" s="302" t="s">
        <v>355</v>
      </c>
      <c r="S46" s="190"/>
      <c r="T46" s="303"/>
    </row>
    <row r="47" spans="2:21" ht="15.75" customHeight="1" x14ac:dyDescent="0.25">
      <c r="B47" s="191" t="s">
        <v>354</v>
      </c>
      <c r="C47" s="193" t="s">
        <v>2</v>
      </c>
      <c r="D47" s="193"/>
      <c r="E47" s="193"/>
      <c r="F47" s="193" t="s">
        <v>34</v>
      </c>
      <c r="G47" s="193" t="s">
        <v>35</v>
      </c>
      <c r="H47" s="193"/>
      <c r="I47" s="193"/>
      <c r="J47" s="193"/>
      <c r="K47" s="193"/>
      <c r="L47" s="193"/>
      <c r="M47" s="193" t="s">
        <v>36</v>
      </c>
      <c r="N47" s="193" t="s">
        <v>37</v>
      </c>
      <c r="O47" s="194"/>
      <c r="P47" s="194"/>
      <c r="Q47" s="194"/>
      <c r="R47" s="195" t="s">
        <v>81</v>
      </c>
      <c r="S47" s="196"/>
      <c r="T47" s="304"/>
    </row>
    <row r="48" spans="2:21" ht="15.75" customHeight="1" x14ac:dyDescent="0.25">
      <c r="B48" s="197"/>
      <c r="C48" s="146"/>
      <c r="D48" s="146"/>
      <c r="E48" s="146"/>
      <c r="F48" s="146"/>
      <c r="G48" s="146"/>
      <c r="H48" s="203"/>
      <c r="I48" s="203"/>
      <c r="J48" s="146"/>
      <c r="K48" s="146"/>
      <c r="L48" s="146"/>
      <c r="M48" s="146"/>
      <c r="N48" s="146"/>
      <c r="O48" s="199"/>
      <c r="P48" s="199"/>
      <c r="Q48" s="199"/>
      <c r="R48" s="141"/>
      <c r="S48" s="200"/>
      <c r="T48" s="200"/>
    </row>
    <row r="49" spans="2:24" ht="15.75" customHeight="1" x14ac:dyDescent="0.25">
      <c r="B49" s="197"/>
      <c r="C49" s="146"/>
      <c r="D49" s="146"/>
      <c r="E49" s="146"/>
      <c r="F49" s="146"/>
      <c r="G49" s="146"/>
      <c r="H49" s="203"/>
      <c r="I49" s="203"/>
      <c r="J49" s="146"/>
      <c r="K49" s="146"/>
      <c r="L49" s="146"/>
      <c r="M49" s="146"/>
      <c r="N49" s="146"/>
      <c r="O49" s="199"/>
      <c r="P49" s="199"/>
      <c r="Q49" s="199"/>
      <c r="R49" s="141"/>
      <c r="S49" s="200"/>
      <c r="T49" s="200"/>
    </row>
    <row r="50" spans="2:24" ht="15.75" customHeight="1" x14ac:dyDescent="0.25">
      <c r="B50" s="197"/>
      <c r="C50" s="146"/>
      <c r="D50" s="146"/>
      <c r="E50" s="146"/>
      <c r="F50" s="146"/>
      <c r="G50" s="146"/>
      <c r="H50" s="203"/>
      <c r="I50" s="203"/>
      <c r="J50" s="146"/>
      <c r="K50" s="146"/>
      <c r="L50" s="146"/>
      <c r="M50" s="146"/>
      <c r="N50" s="146"/>
      <c r="O50" s="199"/>
      <c r="P50" s="285"/>
      <c r="Q50" s="285"/>
      <c r="R50" s="147"/>
      <c r="S50" s="294"/>
      <c r="T50" s="294"/>
      <c r="U50" s="144"/>
    </row>
    <row r="51" spans="2:24" ht="15.75" customHeight="1" x14ac:dyDescent="0.25">
      <c r="B51" s="197"/>
      <c r="C51" s="146"/>
      <c r="D51" s="146"/>
      <c r="E51" s="146"/>
      <c r="F51" s="146"/>
      <c r="G51" s="146"/>
      <c r="H51" s="203"/>
      <c r="I51" s="203"/>
      <c r="J51" s="146"/>
      <c r="K51" s="146"/>
      <c r="L51" s="146"/>
      <c r="M51" s="146"/>
      <c r="N51" s="146"/>
      <c r="O51" s="199"/>
      <c r="P51" s="285"/>
      <c r="Q51" s="285"/>
      <c r="R51" s="147"/>
      <c r="S51" s="294"/>
      <c r="T51" s="294"/>
      <c r="U51" s="144"/>
    </row>
    <row r="52" spans="2:24" ht="15.75" customHeight="1" x14ac:dyDescent="0.25">
      <c r="B52" s="213"/>
      <c r="C52" s="214"/>
      <c r="D52" s="214"/>
      <c r="E52" s="214"/>
      <c r="F52" s="160"/>
      <c r="G52" s="216"/>
      <c r="H52" s="216"/>
      <c r="I52" s="216"/>
      <c r="J52" s="216"/>
      <c r="K52" s="216"/>
      <c r="L52" s="216"/>
      <c r="M52" s="164"/>
      <c r="N52" s="212"/>
      <c r="P52" s="166"/>
      <c r="Q52" s="144"/>
      <c r="R52" s="144"/>
      <c r="S52" s="144"/>
      <c r="T52" s="166"/>
      <c r="U52" s="144"/>
      <c r="V52" s="135" t="s">
        <v>301</v>
      </c>
      <c r="W52" s="173">
        <f>W25</f>
        <v>362676.25</v>
      </c>
      <c r="X52" s="173"/>
    </row>
    <row r="53" spans="2:24" ht="15.75" customHeight="1" x14ac:dyDescent="0.25">
      <c r="B53" s="213"/>
      <c r="C53" s="214"/>
      <c r="D53" s="214"/>
      <c r="E53" s="214"/>
      <c r="F53" s="160"/>
      <c r="G53" s="216"/>
      <c r="H53" s="216"/>
      <c r="I53" s="216"/>
      <c r="J53" s="216"/>
      <c r="K53" s="216"/>
      <c r="L53" s="216"/>
      <c r="M53" s="164"/>
      <c r="N53" s="212"/>
      <c r="O53" s="218"/>
      <c r="P53" s="218"/>
      <c r="Q53" s="218"/>
      <c r="R53" s="144"/>
      <c r="S53" s="144"/>
      <c r="T53" s="166"/>
      <c r="U53" s="144"/>
    </row>
    <row r="54" spans="2:24" ht="15.75" customHeight="1" x14ac:dyDescent="0.25"/>
    <row r="55" spans="2:24" ht="15.75" customHeight="1" x14ac:dyDescent="0.25"/>
    <row r="56" spans="2:24" ht="15.75" customHeight="1" x14ac:dyDescent="0.25"/>
    <row r="57" spans="2:24" ht="15.75" customHeight="1" x14ac:dyDescent="0.25"/>
    <row r="58" spans="2:24" ht="15.75" customHeight="1" x14ac:dyDescent="0.25"/>
    <row r="59" spans="2:24" ht="15.75" customHeight="1" x14ac:dyDescent="0.25"/>
    <row r="60" spans="2:24" ht="15.75" customHeight="1" x14ac:dyDescent="0.25"/>
    <row r="61" spans="2:24" ht="15.75" customHeight="1" x14ac:dyDescent="0.25"/>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sheetData>
  <mergeCells count="7">
    <mergeCell ref="U4:W4"/>
    <mergeCell ref="U5:W5"/>
    <mergeCell ref="B43:I43"/>
    <mergeCell ref="B33:G33"/>
    <mergeCell ref="B28:G28"/>
    <mergeCell ref="B30:G30"/>
    <mergeCell ref="B32:G32"/>
  </mergeCells>
  <conditionalFormatting sqref="A7:P24 U7:Y24 R7:S24">
    <cfRule type="expression" dxfId="34" priority="1">
      <formula>MOD(ROW(),2)=0</formula>
    </cfRule>
  </conditionalFormatting>
  <hyperlinks>
    <hyperlink ref="B33" r:id="rId1"/>
  </hyperlinks>
  <printOptions horizontalCentered="1" gridLines="1"/>
  <pageMargins left="0" right="0" top="0.75" bottom="0.75" header="0.3" footer="0.3"/>
  <pageSetup scale="51" orientation="landscape" horizontalDpi="1200" verticalDpi="1200" r:id="rId2"/>
  <ignoredErrors>
    <ignoredError sqref="H9" formulaRange="1"/>
  </ignoredErrors>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H7" activePane="bottomRight" state="frozen"/>
      <selection activeCell="X1" sqref="X1:X1048576"/>
      <selection pane="topRight" activeCell="X1" sqref="X1:X1048576"/>
      <selection pane="bottomLeft" activeCell="X1" sqref="X1:X1048576"/>
      <selection pane="bottomRight" activeCell="Y7" sqref="Y7:Y15"/>
    </sheetView>
  </sheetViews>
  <sheetFormatPr defaultColWidth="9.140625" defaultRowHeight="15" x14ac:dyDescent="0.25"/>
  <cols>
    <col min="1" max="1" width="7.85546875" style="135" customWidth="1"/>
    <col min="2" max="2" width="62" style="135" customWidth="1"/>
    <col min="3" max="3" width="36.28515625" style="135" customWidth="1"/>
    <col min="4" max="4" width="14.85546875" style="135" customWidth="1"/>
    <col min="5" max="5" width="11.140625" style="135" customWidth="1"/>
    <col min="6" max="6" width="19.85546875" style="135" customWidth="1"/>
    <col min="7" max="7" width="24" style="135" customWidth="1"/>
    <col min="8" max="9" width="13.5703125" style="135" bestFit="1" customWidth="1"/>
    <col min="10" max="10" width="12.85546875" style="135" customWidth="1"/>
    <col min="11" max="11" width="15.42578125" style="135" customWidth="1"/>
    <col min="12" max="12" width="13" style="135" customWidth="1"/>
    <col min="13" max="13" width="21.42578125" style="135" customWidth="1"/>
    <col min="14" max="14" width="19.7109375" style="135" customWidth="1"/>
    <col min="15" max="15" width="13.7109375" style="135" customWidth="1"/>
    <col min="16" max="16" width="14" style="135" bestFit="1" customWidth="1"/>
    <col min="17" max="17" width="3.7109375" style="135" customWidth="1"/>
    <col min="18" max="18" width="15.85546875" style="135" customWidth="1"/>
    <col min="19" max="19" width="15.28515625" style="135" customWidth="1"/>
    <col min="20" max="20" width="3.7109375" style="141" customWidth="1"/>
    <col min="21" max="21" width="13" style="135" customWidth="1"/>
    <col min="22" max="22" width="16.7109375" style="135" bestFit="1" customWidth="1"/>
    <col min="23" max="23" width="12.85546875" style="135" bestFit="1" customWidth="1"/>
    <col min="24" max="24" width="14.28515625" style="135" customWidth="1"/>
    <col min="25" max="25" width="14" style="135" bestFit="1" customWidth="1"/>
    <col min="26" max="16384" width="9.140625" style="135"/>
  </cols>
  <sheetData>
    <row r="1" spans="1:25" ht="15.75" customHeight="1" x14ac:dyDescent="0.25">
      <c r="A1" s="132" t="s">
        <v>41</v>
      </c>
    </row>
    <row r="2" spans="1:25" ht="15.75" customHeight="1" x14ac:dyDescent="0.25">
      <c r="A2" s="138" t="str">
        <f>'#3382 Glades Academy '!A2</f>
        <v>Federal Grant Allocations/Reimbursements as of: 06/30/2023</v>
      </c>
      <c r="B2" s="202"/>
      <c r="N2" s="140"/>
      <c r="O2" s="140"/>
      <c r="Q2" s="141"/>
      <c r="R2" s="141"/>
      <c r="S2" s="141"/>
    </row>
    <row r="3" spans="1:25" ht="15.75" customHeight="1" x14ac:dyDescent="0.25">
      <c r="A3" s="142" t="s">
        <v>67</v>
      </c>
      <c r="B3" s="132"/>
      <c r="D3" s="132"/>
      <c r="E3" s="132"/>
      <c r="F3" s="132"/>
      <c r="Q3" s="141"/>
      <c r="R3" s="141"/>
      <c r="S3" s="141"/>
      <c r="U3" s="136"/>
      <c r="V3" s="143"/>
    </row>
    <row r="4" spans="1:25" ht="15.75" customHeight="1" x14ac:dyDescent="0.25">
      <c r="A4" s="132" t="s">
        <v>147</v>
      </c>
      <c r="N4" s="253"/>
      <c r="O4" s="253"/>
      <c r="P4" s="253"/>
      <c r="Q4" s="146"/>
      <c r="R4" s="141"/>
      <c r="S4" s="141"/>
      <c r="T4" s="146"/>
      <c r="U4" s="574" t="s">
        <v>211</v>
      </c>
      <c r="V4" s="574"/>
      <c r="W4" s="574"/>
      <c r="X4" s="148"/>
      <c r="Y4" s="147"/>
    </row>
    <row r="5" spans="1:25" ht="15.75" thickBot="1" x14ac:dyDescent="0.3">
      <c r="A5" s="137"/>
      <c r="H5" s="148"/>
      <c r="I5" s="148"/>
      <c r="N5" s="253"/>
      <c r="O5" s="253"/>
      <c r="P5" s="253"/>
      <c r="Q5" s="146"/>
      <c r="R5" s="150"/>
      <c r="S5" s="150"/>
      <c r="T5" s="146"/>
      <c r="U5" s="590"/>
      <c r="V5" s="590"/>
      <c r="W5" s="590"/>
      <c r="X5" s="146"/>
      <c r="Y5" s="151"/>
    </row>
    <row r="6" spans="1:25" ht="77.2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204"/>
      <c r="R6" s="154" t="s">
        <v>256</v>
      </c>
      <c r="S6" s="155" t="s">
        <v>257</v>
      </c>
      <c r="T6" s="204"/>
      <c r="U6" s="363" t="s">
        <v>263</v>
      </c>
      <c r="V6" s="364" t="s">
        <v>350</v>
      </c>
      <c r="W6" s="365" t="s">
        <v>351</v>
      </c>
      <c r="X6" s="410" t="s">
        <v>342</v>
      </c>
      <c r="Y6" s="159" t="str">
        <f>'#3382 Glades Academy '!Y6</f>
        <v>Available Budget as of 06/30/2023</v>
      </c>
    </row>
    <row r="7" spans="1:25" s="137" customFormat="1" ht="15.75" customHeight="1" x14ac:dyDescent="0.25">
      <c r="A7" s="137">
        <v>4201</v>
      </c>
      <c r="B7" s="136" t="s">
        <v>326</v>
      </c>
      <c r="C7" s="392" t="s">
        <v>95</v>
      </c>
      <c r="D7" s="185" t="s">
        <v>218</v>
      </c>
      <c r="E7" s="185" t="s">
        <v>253</v>
      </c>
      <c r="F7" s="137" t="s">
        <v>219</v>
      </c>
      <c r="G7" s="137" t="s">
        <v>7</v>
      </c>
      <c r="H7" s="300">
        <v>2.7199999999999998E-2</v>
      </c>
      <c r="I7" s="300">
        <v>0.15010000000000001</v>
      </c>
      <c r="J7" s="171">
        <v>45107</v>
      </c>
      <c r="K7" s="171">
        <v>45108</v>
      </c>
      <c r="L7" s="171">
        <v>44743</v>
      </c>
      <c r="M7" s="137" t="s">
        <v>212</v>
      </c>
      <c r="N7" s="411">
        <v>4919.25</v>
      </c>
      <c r="O7" s="412">
        <v>3895</v>
      </c>
      <c r="P7" s="413">
        <f>N7+O7</f>
        <v>8814.25</v>
      </c>
      <c r="Q7" s="251"/>
      <c r="R7" s="433">
        <v>0</v>
      </c>
      <c r="S7" s="413">
        <f>P7-R7</f>
        <v>8814.25</v>
      </c>
      <c r="T7" s="251"/>
      <c r="U7" s="411">
        <v>0</v>
      </c>
      <c r="V7" s="412">
        <v>0</v>
      </c>
      <c r="W7" s="412">
        <f>U7+V7</f>
        <v>0</v>
      </c>
      <c r="X7" s="507">
        <v>0</v>
      </c>
      <c r="Y7" s="509">
        <f>S7-U7</f>
        <v>8814.25</v>
      </c>
    </row>
    <row r="8" spans="1:25" s="137" customFormat="1" ht="15.75" customHeight="1" x14ac:dyDescent="0.25">
      <c r="A8" s="137">
        <v>4253</v>
      </c>
      <c r="B8" s="136" t="s">
        <v>114</v>
      </c>
      <c r="C8" s="392" t="s">
        <v>108</v>
      </c>
      <c r="D8" s="185" t="s">
        <v>216</v>
      </c>
      <c r="E8" s="185" t="s">
        <v>240</v>
      </c>
      <c r="F8" s="137" t="s">
        <v>217</v>
      </c>
      <c r="G8" s="137" t="s">
        <v>7</v>
      </c>
      <c r="H8" s="300">
        <v>2.7199999999999998E-2</v>
      </c>
      <c r="I8" s="300">
        <v>0.15010000000000001</v>
      </c>
      <c r="J8" s="171">
        <v>45107</v>
      </c>
      <c r="K8" s="171">
        <v>45108</v>
      </c>
      <c r="L8" s="171">
        <v>44743</v>
      </c>
      <c r="M8" s="137" t="s">
        <v>212</v>
      </c>
      <c r="N8" s="414">
        <v>14576.63</v>
      </c>
      <c r="O8" s="415">
        <f>40354.82-14576.63+6364.08+2820.32+1358.39</f>
        <v>36320.980000000003</v>
      </c>
      <c r="P8" s="416">
        <f>N8+O8</f>
        <v>50897.61</v>
      </c>
      <c r="Q8" s="251"/>
      <c r="R8" s="434">
        <v>0</v>
      </c>
      <c r="S8" s="416">
        <f>P8-R8</f>
        <v>50897.61</v>
      </c>
      <c r="T8" s="251"/>
      <c r="U8" s="414">
        <v>50897.61</v>
      </c>
      <c r="V8" s="415">
        <v>0</v>
      </c>
      <c r="W8" s="415">
        <f>U8+V8</f>
        <v>50897.61</v>
      </c>
      <c r="X8" s="508">
        <v>0</v>
      </c>
      <c r="Y8" s="441">
        <f>S8-U8</f>
        <v>0</v>
      </c>
    </row>
    <row r="9" spans="1:25" s="137" customFormat="1" ht="15.75" customHeight="1" x14ac:dyDescent="0.25">
      <c r="A9" s="137">
        <v>4260</v>
      </c>
      <c r="B9" s="136" t="s">
        <v>328</v>
      </c>
      <c r="C9" s="392" t="s">
        <v>329</v>
      </c>
      <c r="D9" s="185" t="s">
        <v>292</v>
      </c>
      <c r="E9" s="185" t="s">
        <v>293</v>
      </c>
      <c r="F9" s="137" t="s">
        <v>294</v>
      </c>
      <c r="G9" s="137" t="s">
        <v>7</v>
      </c>
      <c r="H9" s="300">
        <v>2.63E-2</v>
      </c>
      <c r="I9" s="300">
        <v>0.15010000000000001</v>
      </c>
      <c r="J9" s="171">
        <v>45199</v>
      </c>
      <c r="K9" s="171">
        <v>45250</v>
      </c>
      <c r="L9" s="171">
        <v>44378</v>
      </c>
      <c r="M9" s="137" t="s">
        <v>192</v>
      </c>
      <c r="N9" s="414">
        <v>13460.33</v>
      </c>
      <c r="O9" s="415"/>
      <c r="P9" s="416">
        <f>N9+O9</f>
        <v>13460.33</v>
      </c>
      <c r="Q9" s="251"/>
      <c r="R9" s="434">
        <v>0</v>
      </c>
      <c r="S9" s="416">
        <f>P9-R9</f>
        <v>13460.33</v>
      </c>
      <c r="T9" s="251"/>
      <c r="U9" s="414">
        <v>0</v>
      </c>
      <c r="V9" s="415">
        <v>0</v>
      </c>
      <c r="W9" s="415">
        <f>U9+V9</f>
        <v>0</v>
      </c>
      <c r="X9" s="508">
        <v>0</v>
      </c>
      <c r="Y9" s="441">
        <f>S9-U9</f>
        <v>13460.33</v>
      </c>
    </row>
    <row r="10" spans="1:25" s="137" customFormat="1" ht="15.75" customHeight="1" x14ac:dyDescent="0.25">
      <c r="A10" s="137">
        <v>4423</v>
      </c>
      <c r="B10" s="136" t="s">
        <v>210</v>
      </c>
      <c r="C10" s="293" t="s">
        <v>305</v>
      </c>
      <c r="D10" s="137" t="s">
        <v>183</v>
      </c>
      <c r="E10" s="137" t="s">
        <v>242</v>
      </c>
      <c r="F10" s="137" t="s">
        <v>196</v>
      </c>
      <c r="G10" s="137" t="s">
        <v>7</v>
      </c>
      <c r="H10" s="300">
        <v>2.7199999999999998E-2</v>
      </c>
      <c r="I10" s="300">
        <v>0.15010000000000001</v>
      </c>
      <c r="J10" s="171">
        <v>45199</v>
      </c>
      <c r="K10" s="171">
        <v>45214</v>
      </c>
      <c r="L10" s="171">
        <v>44201</v>
      </c>
      <c r="M10" s="137" t="s">
        <v>192</v>
      </c>
      <c r="N10" s="422">
        <v>8335.4699999999993</v>
      </c>
      <c r="O10" s="415">
        <v>0</v>
      </c>
      <c r="P10" s="416">
        <f>N10+O10</f>
        <v>8335.4699999999993</v>
      </c>
      <c r="Q10" s="419"/>
      <c r="R10" s="414">
        <v>0</v>
      </c>
      <c r="S10" s="416">
        <f t="shared" ref="S10:S15" si="0">P10-R10</f>
        <v>8335.4699999999993</v>
      </c>
      <c r="T10" s="251"/>
      <c r="U10" s="414">
        <v>0</v>
      </c>
      <c r="V10" s="415">
        <v>0</v>
      </c>
      <c r="W10" s="415">
        <f t="shared" ref="W10:W15" si="1">U10+V10</f>
        <v>0</v>
      </c>
      <c r="X10" s="508">
        <v>0</v>
      </c>
      <c r="Y10" s="441">
        <f>S10-U10</f>
        <v>8335.4699999999993</v>
      </c>
    </row>
    <row r="11" spans="1:25" s="137" customFormat="1" ht="15.75" customHeight="1" x14ac:dyDescent="0.25">
      <c r="A11" s="137">
        <v>4426</v>
      </c>
      <c r="B11" s="136" t="s">
        <v>320</v>
      </c>
      <c r="C11" s="293" t="s">
        <v>305</v>
      </c>
      <c r="D11" s="137" t="s">
        <v>183</v>
      </c>
      <c r="E11" s="137" t="s">
        <v>252</v>
      </c>
      <c r="F11" s="137" t="s">
        <v>184</v>
      </c>
      <c r="G11" s="137" t="s">
        <v>7</v>
      </c>
      <c r="H11" s="300">
        <v>2.7199999999999998E-2</v>
      </c>
      <c r="I11" s="300">
        <v>0.15010000000000001</v>
      </c>
      <c r="J11" s="171">
        <v>45199</v>
      </c>
      <c r="K11" s="171">
        <v>45214</v>
      </c>
      <c r="L11" s="171">
        <v>44201</v>
      </c>
      <c r="M11" s="137" t="s">
        <v>190</v>
      </c>
      <c r="N11" s="422">
        <v>15429.85</v>
      </c>
      <c r="O11" s="415">
        <v>0</v>
      </c>
      <c r="P11" s="416">
        <f>N11+O11</f>
        <v>15429.85</v>
      </c>
      <c r="Q11" s="419"/>
      <c r="R11" s="414">
        <v>0</v>
      </c>
      <c r="S11" s="416">
        <f t="shared" si="0"/>
        <v>15429.85</v>
      </c>
      <c r="T11" s="251"/>
      <c r="U11" s="414">
        <v>0</v>
      </c>
      <c r="V11" s="415">
        <v>0</v>
      </c>
      <c r="W11" s="415">
        <f t="shared" si="1"/>
        <v>0</v>
      </c>
      <c r="X11" s="508">
        <v>0</v>
      </c>
      <c r="Y11" s="441">
        <f t="shared" ref="Y11:Y13" si="2">S11-U11</f>
        <v>15429.85</v>
      </c>
    </row>
    <row r="12" spans="1:25" s="137" customFormat="1" ht="15.75" customHeight="1" x14ac:dyDescent="0.25">
      <c r="A12" s="137">
        <v>4427</v>
      </c>
      <c r="B12" s="136" t="s">
        <v>193</v>
      </c>
      <c r="C12" s="293" t="s">
        <v>305</v>
      </c>
      <c r="D12" s="137" t="s">
        <v>183</v>
      </c>
      <c r="E12" s="137" t="s">
        <v>249</v>
      </c>
      <c r="F12" s="137" t="s">
        <v>195</v>
      </c>
      <c r="G12" s="137" t="s">
        <v>7</v>
      </c>
      <c r="H12" s="300">
        <v>2.7199999999999998E-2</v>
      </c>
      <c r="I12" s="300">
        <v>0.15010000000000001</v>
      </c>
      <c r="J12" s="171">
        <v>45199</v>
      </c>
      <c r="K12" s="171">
        <v>45214</v>
      </c>
      <c r="L12" s="171">
        <v>44201</v>
      </c>
      <c r="M12" s="137" t="s">
        <v>191</v>
      </c>
      <c r="N12" s="422">
        <v>1761.02</v>
      </c>
      <c r="O12" s="415">
        <v>0</v>
      </c>
      <c r="P12" s="416">
        <f t="shared" ref="P12:P15" si="3">N12+O12</f>
        <v>1761.02</v>
      </c>
      <c r="Q12" s="419"/>
      <c r="R12" s="414">
        <v>0</v>
      </c>
      <c r="S12" s="416">
        <f t="shared" si="0"/>
        <v>1761.02</v>
      </c>
      <c r="T12" s="251"/>
      <c r="U12" s="414">
        <v>0</v>
      </c>
      <c r="V12" s="415">
        <v>0</v>
      </c>
      <c r="W12" s="415">
        <f t="shared" si="1"/>
        <v>0</v>
      </c>
      <c r="X12" s="508">
        <v>0</v>
      </c>
      <c r="Y12" s="441">
        <f t="shared" si="2"/>
        <v>1761.02</v>
      </c>
    </row>
    <row r="13" spans="1:25" s="137" customFormat="1" ht="15.75" customHeight="1" x14ac:dyDescent="0.25">
      <c r="A13" s="137">
        <v>4452</v>
      </c>
      <c r="B13" s="136" t="s">
        <v>204</v>
      </c>
      <c r="C13" s="293" t="s">
        <v>200</v>
      </c>
      <c r="D13" s="137" t="s">
        <v>201</v>
      </c>
      <c r="E13" s="137" t="s">
        <v>245</v>
      </c>
      <c r="F13" s="137" t="s">
        <v>205</v>
      </c>
      <c r="G13" s="137" t="s">
        <v>7</v>
      </c>
      <c r="H13" s="300">
        <v>0.05</v>
      </c>
      <c r="I13" s="300">
        <v>0.15010000000000001</v>
      </c>
      <c r="J13" s="171">
        <v>45565</v>
      </c>
      <c r="K13" s="171">
        <v>45580</v>
      </c>
      <c r="L13" s="171">
        <v>44279</v>
      </c>
      <c r="M13" s="137" t="s">
        <v>203</v>
      </c>
      <c r="N13" s="422">
        <v>15082.16</v>
      </c>
      <c r="O13" s="415">
        <v>2.36</v>
      </c>
      <c r="P13" s="416">
        <f>N13+O13</f>
        <v>15084.52</v>
      </c>
      <c r="Q13" s="419"/>
      <c r="R13" s="414">
        <v>0</v>
      </c>
      <c r="S13" s="416">
        <f t="shared" si="0"/>
        <v>15084.52</v>
      </c>
      <c r="T13" s="251"/>
      <c r="U13" s="414">
        <v>0</v>
      </c>
      <c r="V13" s="415">
        <v>0</v>
      </c>
      <c r="W13" s="415">
        <f t="shared" si="1"/>
        <v>0</v>
      </c>
      <c r="X13" s="508">
        <v>0</v>
      </c>
      <c r="Y13" s="441">
        <f t="shared" si="2"/>
        <v>15084.52</v>
      </c>
    </row>
    <row r="14" spans="1:25" s="160" customFormat="1" ht="15.75" customHeight="1" x14ac:dyDescent="0.25">
      <c r="A14" s="160">
        <v>4454</v>
      </c>
      <c r="B14" s="212" t="s">
        <v>306</v>
      </c>
      <c r="C14" s="218" t="s">
        <v>200</v>
      </c>
      <c r="D14" s="160" t="s">
        <v>201</v>
      </c>
      <c r="E14" s="160" t="s">
        <v>248</v>
      </c>
      <c r="F14" s="160" t="s">
        <v>228</v>
      </c>
      <c r="G14" s="160" t="s">
        <v>7</v>
      </c>
      <c r="H14" s="324">
        <v>0.05</v>
      </c>
      <c r="I14" s="324">
        <v>0.15010000000000001</v>
      </c>
      <c r="J14" s="164">
        <v>45565</v>
      </c>
      <c r="K14" s="164">
        <v>45580</v>
      </c>
      <c r="L14" s="164">
        <v>44279</v>
      </c>
      <c r="M14" s="160" t="s">
        <v>327</v>
      </c>
      <c r="N14" s="422">
        <v>721.84</v>
      </c>
      <c r="O14" s="431">
        <v>13.3</v>
      </c>
      <c r="P14" s="432">
        <f>N14+O14</f>
        <v>735.14</v>
      </c>
      <c r="Q14" s="257"/>
      <c r="R14" s="422">
        <v>0</v>
      </c>
      <c r="S14" s="432">
        <f t="shared" si="0"/>
        <v>735.14</v>
      </c>
      <c r="T14" s="427"/>
      <c r="U14" s="422">
        <v>0</v>
      </c>
      <c r="V14" s="431">
        <v>0</v>
      </c>
      <c r="W14" s="431">
        <f t="shared" si="1"/>
        <v>0</v>
      </c>
      <c r="X14" s="512">
        <v>735.14</v>
      </c>
      <c r="Y14" s="514">
        <f>S14-U14-X14</f>
        <v>0</v>
      </c>
    </row>
    <row r="15" spans="1:25" s="137" customFormat="1" ht="15.75" customHeight="1" x14ac:dyDescent="0.25">
      <c r="A15" s="137">
        <v>4459</v>
      </c>
      <c r="B15" s="136" t="s">
        <v>243</v>
      </c>
      <c r="C15" s="293" t="s">
        <v>200</v>
      </c>
      <c r="D15" s="137" t="s">
        <v>201</v>
      </c>
      <c r="E15" s="137" t="s">
        <v>244</v>
      </c>
      <c r="F15" s="137" t="s">
        <v>202</v>
      </c>
      <c r="G15" s="137" t="s">
        <v>7</v>
      </c>
      <c r="H15" s="300">
        <v>0.05</v>
      </c>
      <c r="I15" s="300">
        <v>0.15010000000000001</v>
      </c>
      <c r="J15" s="171">
        <v>45565</v>
      </c>
      <c r="K15" s="171">
        <v>45580</v>
      </c>
      <c r="L15" s="171">
        <v>44279</v>
      </c>
      <c r="M15" s="137" t="s">
        <v>203</v>
      </c>
      <c r="N15" s="423">
        <v>60328.63</v>
      </c>
      <c r="O15" s="424">
        <v>9.4499999999999993</v>
      </c>
      <c r="P15" s="425">
        <f t="shared" si="3"/>
        <v>60338.079999999994</v>
      </c>
      <c r="Q15" s="419"/>
      <c r="R15" s="426">
        <v>0</v>
      </c>
      <c r="S15" s="425">
        <f t="shared" si="0"/>
        <v>60338.079999999994</v>
      </c>
      <c r="T15" s="251"/>
      <c r="U15" s="426">
        <v>0</v>
      </c>
      <c r="V15" s="424">
        <v>0</v>
      </c>
      <c r="W15" s="424">
        <f t="shared" si="1"/>
        <v>0</v>
      </c>
      <c r="X15" s="516">
        <v>0</v>
      </c>
      <c r="Y15" s="510">
        <f>S15-U15</f>
        <v>60338.079999999994</v>
      </c>
    </row>
    <row r="16" spans="1:25" ht="15.75" customHeight="1" thickBot="1" x14ac:dyDescent="0.3">
      <c r="C16" s="185"/>
      <c r="D16" s="185"/>
      <c r="E16" s="185"/>
      <c r="H16" s="170"/>
      <c r="I16" s="170"/>
      <c r="J16" s="201"/>
      <c r="K16" s="201"/>
      <c r="L16" s="201"/>
      <c r="M16" s="227" t="s">
        <v>38</v>
      </c>
      <c r="N16" s="406">
        <f>SUM(N7:N15)</f>
        <v>134615.18</v>
      </c>
      <c r="O16" s="417">
        <f>SUM(O7:O15)</f>
        <v>40241.090000000004</v>
      </c>
      <c r="P16" s="407">
        <f>SUM(P7:P15)</f>
        <v>174856.27000000002</v>
      </c>
      <c r="Q16" s="130"/>
      <c r="R16" s="406">
        <f>SUM(R7:R15)</f>
        <v>0</v>
      </c>
      <c r="S16" s="389">
        <f>SUM(S7:S15)</f>
        <v>174856.27000000002</v>
      </c>
      <c r="T16" s="130"/>
      <c r="U16" s="447">
        <f>SUM(U7:U15)</f>
        <v>50897.61</v>
      </c>
      <c r="V16" s="448">
        <f>SUM(V7:V15)</f>
        <v>0</v>
      </c>
      <c r="W16" s="448">
        <f>SUM(W7:W15)</f>
        <v>50897.61</v>
      </c>
      <c r="X16" s="517">
        <f>SUM(X7:X15)</f>
        <v>735.14</v>
      </c>
      <c r="Y16" s="518">
        <f>SUM(Y7:Y15)</f>
        <v>123223.51999999999</v>
      </c>
    </row>
    <row r="17" spans="2:20" ht="15.75" customHeight="1" thickTop="1" x14ac:dyDescent="0.25">
      <c r="C17" s="185"/>
      <c r="D17" s="185"/>
      <c r="E17" s="185"/>
      <c r="M17" s="227"/>
      <c r="N17" s="173"/>
      <c r="O17" s="173"/>
      <c r="P17" s="173"/>
      <c r="R17" s="173"/>
      <c r="S17" s="173"/>
      <c r="T17" s="172"/>
    </row>
    <row r="18" spans="2:20" ht="15.75" customHeight="1" x14ac:dyDescent="0.25">
      <c r="B18" s="132" t="s">
        <v>111</v>
      </c>
      <c r="C18" s="185"/>
      <c r="D18" s="185"/>
      <c r="E18" s="185"/>
      <c r="M18" s="227"/>
      <c r="N18" s="173"/>
      <c r="O18" s="173"/>
      <c r="P18" s="173"/>
      <c r="R18" s="173"/>
      <c r="S18" s="173"/>
      <c r="T18" s="172"/>
    </row>
    <row r="19" spans="2:20" ht="15.75" customHeight="1" x14ac:dyDescent="0.25">
      <c r="B19" s="576" t="s">
        <v>352</v>
      </c>
      <c r="C19" s="576"/>
      <c r="D19" s="576"/>
      <c r="E19" s="576"/>
      <c r="F19" s="576"/>
      <c r="G19" s="576"/>
      <c r="H19" s="179"/>
      <c r="I19" s="179"/>
      <c r="J19" s="179"/>
      <c r="M19" s="227"/>
      <c r="N19" s="173"/>
      <c r="O19" s="173"/>
      <c r="P19" s="173"/>
      <c r="R19" s="173"/>
      <c r="S19" s="173"/>
      <c r="T19" s="172"/>
    </row>
    <row r="20" spans="2:20" ht="15.75" customHeight="1" x14ac:dyDescent="0.25">
      <c r="C20" s="185"/>
      <c r="D20" s="185"/>
      <c r="E20" s="185"/>
      <c r="M20" s="227"/>
      <c r="N20" s="173"/>
      <c r="O20" s="173"/>
      <c r="P20" s="173"/>
      <c r="R20" s="173"/>
      <c r="S20" s="173"/>
      <c r="T20" s="172"/>
    </row>
    <row r="21" spans="2:20" ht="15.75" customHeight="1" x14ac:dyDescent="0.25">
      <c r="B21" s="576" t="s">
        <v>115</v>
      </c>
      <c r="C21" s="576"/>
      <c r="D21" s="576"/>
      <c r="E21" s="576"/>
      <c r="F21" s="576"/>
      <c r="G21" s="576"/>
      <c r="H21" s="179"/>
      <c r="I21" s="179"/>
      <c r="J21" s="179"/>
      <c r="M21" s="227"/>
      <c r="N21" s="173"/>
      <c r="O21" s="173"/>
      <c r="P21" s="173"/>
      <c r="R21" s="173"/>
      <c r="S21" s="173"/>
      <c r="T21" s="172"/>
    </row>
    <row r="22" spans="2:20" ht="15.75" customHeight="1" x14ac:dyDescent="0.25">
      <c r="B22" s="179"/>
      <c r="C22" s="179"/>
      <c r="D22" s="179"/>
      <c r="E22" s="179"/>
      <c r="F22" s="179"/>
      <c r="G22" s="179"/>
      <c r="H22" s="179"/>
      <c r="I22" s="179"/>
      <c r="J22" s="179"/>
      <c r="M22" s="227"/>
      <c r="N22" s="173"/>
      <c r="O22" s="173"/>
      <c r="P22" s="173"/>
      <c r="R22" s="173"/>
      <c r="S22" s="173"/>
      <c r="T22" s="172"/>
    </row>
    <row r="23" spans="2:20" ht="15.75" customHeight="1" x14ac:dyDescent="0.25">
      <c r="B23" s="576" t="s">
        <v>139</v>
      </c>
      <c r="C23" s="576"/>
      <c r="D23" s="576"/>
      <c r="E23" s="576"/>
      <c r="F23" s="576"/>
      <c r="G23" s="576"/>
      <c r="H23" s="179"/>
      <c r="I23" s="179"/>
      <c r="J23" s="179"/>
      <c r="M23" s="227"/>
      <c r="N23" s="173"/>
      <c r="O23" s="173"/>
      <c r="P23" s="173"/>
      <c r="R23" s="173"/>
      <c r="S23" s="173"/>
      <c r="T23" s="172"/>
    </row>
    <row r="24" spans="2:20" ht="15.75" customHeight="1" x14ac:dyDescent="0.25">
      <c r="B24" s="589" t="s">
        <v>138</v>
      </c>
      <c r="C24" s="576"/>
      <c r="D24" s="576"/>
      <c r="E24" s="576"/>
      <c r="F24" s="576"/>
      <c r="G24" s="576"/>
      <c r="H24" s="179"/>
      <c r="I24" s="179"/>
      <c r="J24" s="179"/>
      <c r="M24" s="227"/>
      <c r="N24" s="173"/>
      <c r="O24" s="173"/>
      <c r="P24" s="173"/>
      <c r="R24" s="173"/>
      <c r="S24" s="173"/>
      <c r="T24" s="172"/>
    </row>
    <row r="25" spans="2:20" ht="15.75" customHeight="1" x14ac:dyDescent="0.25">
      <c r="B25" s="179"/>
      <c r="C25" s="179"/>
      <c r="D25" s="179"/>
      <c r="E25" s="179"/>
      <c r="F25" s="179"/>
      <c r="G25" s="179"/>
      <c r="H25" s="179"/>
      <c r="I25" s="179"/>
      <c r="J25" s="179"/>
      <c r="M25" s="227"/>
      <c r="N25" s="173"/>
      <c r="O25" s="173"/>
      <c r="P25" s="173"/>
      <c r="R25" s="173"/>
      <c r="S25" s="173"/>
      <c r="T25" s="172"/>
    </row>
    <row r="26" spans="2:20" ht="15.75" customHeight="1" x14ac:dyDescent="0.25">
      <c r="B26" s="131" t="s">
        <v>98</v>
      </c>
      <c r="C26" s="183" t="s">
        <v>101</v>
      </c>
      <c r="D26" s="183" t="s">
        <v>102</v>
      </c>
      <c r="E26" s="183"/>
      <c r="F26" s="179"/>
      <c r="G26" s="179"/>
      <c r="H26" s="179"/>
      <c r="I26" s="179"/>
      <c r="J26" s="179"/>
      <c r="M26" s="227"/>
      <c r="N26" s="173"/>
      <c r="O26" s="173"/>
      <c r="P26" s="173"/>
      <c r="R26" s="173"/>
      <c r="S26" s="173"/>
      <c r="T26" s="172"/>
    </row>
    <row r="27" spans="2:20" ht="15.75" customHeight="1" x14ac:dyDescent="0.25">
      <c r="B27" s="135" t="s">
        <v>99</v>
      </c>
      <c r="C27" s="185" t="s">
        <v>236</v>
      </c>
      <c r="D27" s="185" t="s">
        <v>105</v>
      </c>
      <c r="E27" s="185"/>
      <c r="M27" s="227"/>
      <c r="N27" s="173"/>
      <c r="O27" s="173"/>
      <c r="P27" s="173"/>
      <c r="R27" s="173"/>
      <c r="S27" s="173"/>
      <c r="T27" s="172"/>
    </row>
    <row r="28" spans="2:20" ht="15.75" customHeight="1" x14ac:dyDescent="0.25">
      <c r="B28" s="135" t="s">
        <v>100</v>
      </c>
      <c r="C28" s="185" t="s">
        <v>185</v>
      </c>
      <c r="D28" s="185" t="s">
        <v>237</v>
      </c>
      <c r="E28" s="185"/>
      <c r="M28" s="227"/>
      <c r="N28" s="173"/>
      <c r="O28" s="173"/>
      <c r="P28" s="173"/>
      <c r="R28" s="173"/>
      <c r="S28" s="173"/>
      <c r="T28" s="172"/>
    </row>
    <row r="29" spans="2:20" ht="15.75" customHeight="1" x14ac:dyDescent="0.25">
      <c r="B29" s="135" t="s">
        <v>315</v>
      </c>
      <c r="C29" s="185" t="s">
        <v>234</v>
      </c>
      <c r="D29" s="185" t="s">
        <v>235</v>
      </c>
      <c r="E29" s="185"/>
      <c r="M29" s="227"/>
      <c r="N29" s="173"/>
      <c r="O29" s="173"/>
      <c r="P29" s="173"/>
      <c r="R29" s="173"/>
      <c r="S29" s="173"/>
      <c r="T29" s="172"/>
    </row>
    <row r="30" spans="2:20" ht="15.75" customHeight="1" x14ac:dyDescent="0.25">
      <c r="B30" s="135" t="s">
        <v>314</v>
      </c>
      <c r="C30" s="185" t="s">
        <v>234</v>
      </c>
      <c r="D30" s="185" t="s">
        <v>235</v>
      </c>
      <c r="E30" s="185"/>
      <c r="M30" s="227"/>
      <c r="N30" s="173"/>
      <c r="O30" s="173"/>
      <c r="P30" s="173"/>
      <c r="R30" s="173"/>
      <c r="S30" s="173"/>
      <c r="T30" s="172"/>
    </row>
    <row r="31" spans="2:20" ht="15.75" customHeight="1" x14ac:dyDescent="0.25">
      <c r="B31" s="325"/>
      <c r="C31" s="185"/>
      <c r="D31" s="185"/>
      <c r="E31" s="185"/>
      <c r="M31" s="227"/>
      <c r="N31" s="173"/>
      <c r="O31" s="173"/>
      <c r="P31" s="173"/>
      <c r="R31" s="173"/>
      <c r="S31" s="173"/>
      <c r="T31" s="172"/>
    </row>
    <row r="32" spans="2:20" ht="15.75" customHeight="1" x14ac:dyDescent="0.25">
      <c r="B32" s="572" t="s">
        <v>214</v>
      </c>
      <c r="C32" s="572"/>
      <c r="D32" s="572"/>
      <c r="E32" s="572"/>
      <c r="F32" s="572"/>
      <c r="G32" s="572"/>
      <c r="H32" s="572"/>
      <c r="I32" s="572"/>
      <c r="M32" s="227"/>
      <c r="N32" s="173"/>
      <c r="O32" s="173"/>
      <c r="P32" s="173"/>
      <c r="R32" s="173"/>
      <c r="S32" s="173"/>
      <c r="T32" s="172"/>
    </row>
    <row r="33" spans="2:20" ht="15.75" customHeight="1" x14ac:dyDescent="0.25">
      <c r="B33" s="128" t="s">
        <v>215</v>
      </c>
      <c r="C33" s="185"/>
      <c r="D33" s="185"/>
      <c r="E33" s="185"/>
      <c r="M33" s="227"/>
      <c r="N33" s="173"/>
      <c r="O33" s="173"/>
      <c r="P33" s="173"/>
      <c r="R33" s="173"/>
      <c r="S33" s="173"/>
      <c r="T33" s="172"/>
    </row>
    <row r="34" spans="2:20" ht="15.75" customHeight="1" x14ac:dyDescent="0.25">
      <c r="B34" s="195"/>
      <c r="C34" s="219"/>
      <c r="D34" s="219"/>
      <c r="E34" s="219"/>
      <c r="F34" s="195"/>
      <c r="G34" s="195"/>
      <c r="H34" s="195"/>
      <c r="I34" s="195"/>
      <c r="J34" s="195"/>
      <c r="K34" s="195"/>
      <c r="L34" s="195"/>
      <c r="M34" s="195"/>
      <c r="N34" s="195"/>
      <c r="O34" s="141"/>
      <c r="P34" s="141"/>
      <c r="Q34" s="141"/>
      <c r="R34" s="141"/>
      <c r="S34" s="141"/>
    </row>
    <row r="35" spans="2:20" ht="15.75" customHeight="1" x14ac:dyDescent="0.25">
      <c r="O35" s="187"/>
      <c r="P35" s="187"/>
      <c r="Q35" s="187"/>
      <c r="R35" s="302" t="s">
        <v>355</v>
      </c>
      <c r="S35" s="190"/>
      <c r="T35" s="200"/>
    </row>
    <row r="36" spans="2:20" ht="15.75" customHeight="1" x14ac:dyDescent="0.25">
      <c r="B36" s="191" t="s">
        <v>354</v>
      </c>
      <c r="C36" s="193" t="s">
        <v>2</v>
      </c>
      <c r="D36" s="193"/>
      <c r="E36" s="193"/>
      <c r="F36" s="193" t="s">
        <v>34</v>
      </c>
      <c r="G36" s="193" t="s">
        <v>35</v>
      </c>
      <c r="H36" s="193"/>
      <c r="I36" s="193"/>
      <c r="J36" s="193"/>
      <c r="K36" s="193"/>
      <c r="L36" s="193"/>
      <c r="M36" s="193" t="s">
        <v>36</v>
      </c>
      <c r="N36" s="193" t="s">
        <v>37</v>
      </c>
      <c r="O36" s="194"/>
      <c r="P36" s="194"/>
      <c r="Q36" s="194"/>
      <c r="R36" s="195" t="s">
        <v>81</v>
      </c>
      <c r="S36" s="196"/>
      <c r="T36" s="200"/>
    </row>
    <row r="37" spans="2:20" ht="15.75" customHeight="1" x14ac:dyDescent="0.25">
      <c r="B37" s="197"/>
      <c r="C37" s="146"/>
      <c r="D37" s="146"/>
      <c r="E37" s="146"/>
      <c r="F37" s="146"/>
      <c r="G37" s="146"/>
      <c r="H37" s="146"/>
      <c r="I37" s="146"/>
      <c r="J37" s="146"/>
      <c r="K37" s="146"/>
      <c r="L37" s="146"/>
      <c r="M37" s="146"/>
      <c r="N37" s="146"/>
      <c r="O37" s="136"/>
      <c r="P37" s="136"/>
      <c r="Q37" s="136"/>
      <c r="R37" s="305"/>
      <c r="S37" s="306"/>
      <c r="T37" s="200"/>
    </row>
    <row r="38" spans="2:20" ht="15.75" customHeight="1" x14ac:dyDescent="0.25">
      <c r="B38" s="197"/>
      <c r="C38" s="146"/>
      <c r="D38" s="146"/>
      <c r="E38" s="146"/>
      <c r="F38" s="146"/>
      <c r="G38" s="146"/>
      <c r="H38" s="146"/>
      <c r="I38" s="146"/>
      <c r="J38" s="146"/>
      <c r="K38" s="146"/>
      <c r="L38" s="146"/>
      <c r="M38" s="146"/>
      <c r="N38" s="146"/>
      <c r="O38" s="136"/>
      <c r="P38" s="136"/>
      <c r="Q38" s="136"/>
    </row>
    <row r="39" spans="2:20" ht="15.75" customHeight="1" x14ac:dyDescent="0.25">
      <c r="B39" s="213"/>
      <c r="C39" s="214"/>
      <c r="D39" s="214"/>
      <c r="E39" s="214"/>
      <c r="F39" s="215"/>
      <c r="G39" s="216"/>
      <c r="H39" s="216"/>
      <c r="I39" s="216"/>
      <c r="J39" s="216"/>
      <c r="K39" s="216"/>
      <c r="L39" s="216"/>
      <c r="M39" s="164"/>
      <c r="N39" s="217"/>
      <c r="O39" s="218"/>
      <c r="P39" s="218"/>
      <c r="Q39" s="218"/>
    </row>
    <row r="40" spans="2:20" ht="15.75" customHeight="1" x14ac:dyDescent="0.25">
      <c r="B40" s="213"/>
      <c r="C40" s="214"/>
      <c r="D40" s="214"/>
      <c r="E40" s="214"/>
      <c r="F40" s="215"/>
      <c r="G40" s="216"/>
      <c r="H40" s="216"/>
      <c r="I40" s="216"/>
      <c r="J40" s="216"/>
      <c r="K40" s="216"/>
      <c r="L40" s="216"/>
      <c r="M40" s="164"/>
      <c r="N40" s="217"/>
      <c r="O40" s="218"/>
      <c r="P40" s="218"/>
      <c r="Q40" s="218"/>
    </row>
    <row r="41" spans="2:20" ht="15.75" customHeight="1" x14ac:dyDescent="0.25">
      <c r="B41" s="213"/>
      <c r="C41" s="214"/>
      <c r="D41" s="214"/>
      <c r="E41" s="214"/>
      <c r="F41" s="215"/>
      <c r="G41" s="216"/>
      <c r="H41" s="216"/>
      <c r="I41" s="216"/>
      <c r="J41" s="216"/>
      <c r="K41" s="216"/>
      <c r="L41" s="216"/>
      <c r="M41" s="164"/>
      <c r="N41" s="217"/>
      <c r="O41" s="218"/>
      <c r="P41" s="218"/>
      <c r="Q41" s="218"/>
    </row>
    <row r="42" spans="2:20" ht="15.75" customHeight="1" x14ac:dyDescent="0.25">
      <c r="B42" s="213"/>
      <c r="C42" s="214"/>
      <c r="D42" s="214"/>
      <c r="E42" s="214"/>
      <c r="F42" s="215"/>
      <c r="G42" s="216"/>
      <c r="H42" s="216"/>
      <c r="I42" s="216"/>
      <c r="J42" s="216"/>
      <c r="K42" s="216"/>
      <c r="L42" s="216"/>
      <c r="M42" s="164"/>
      <c r="N42" s="217"/>
      <c r="O42" s="218"/>
      <c r="P42" s="218"/>
      <c r="Q42" s="218"/>
    </row>
    <row r="43" spans="2:20" ht="15.75" customHeight="1" x14ac:dyDescent="0.25">
      <c r="B43" s="213"/>
      <c r="C43" s="214"/>
      <c r="D43" s="214"/>
      <c r="E43" s="214"/>
      <c r="F43" s="215"/>
      <c r="G43" s="216"/>
      <c r="H43" s="216"/>
      <c r="I43" s="216"/>
      <c r="J43" s="216"/>
      <c r="K43" s="216"/>
      <c r="L43" s="216"/>
      <c r="M43" s="164"/>
      <c r="N43" s="217"/>
      <c r="O43" s="218"/>
      <c r="P43" s="218"/>
      <c r="Q43" s="218"/>
    </row>
    <row r="44" spans="2:20" ht="15.75" customHeight="1" x14ac:dyDescent="0.25">
      <c r="B44" s="213"/>
      <c r="C44" s="214"/>
      <c r="D44" s="214"/>
      <c r="E44" s="214"/>
      <c r="F44" s="215"/>
      <c r="G44" s="216"/>
      <c r="H44" s="216"/>
      <c r="I44" s="216"/>
      <c r="J44" s="216"/>
      <c r="K44" s="216"/>
      <c r="L44" s="216"/>
      <c r="M44" s="164"/>
      <c r="N44" s="217"/>
      <c r="O44" s="218"/>
      <c r="P44" s="218"/>
      <c r="Q44" s="218"/>
    </row>
    <row r="45" spans="2:20" ht="15.75" customHeight="1" x14ac:dyDescent="0.25">
      <c r="B45" s="213"/>
      <c r="C45" s="214"/>
      <c r="D45" s="214"/>
      <c r="E45" s="214"/>
      <c r="F45" s="215"/>
      <c r="G45" s="216"/>
      <c r="H45" s="216"/>
      <c r="I45" s="216"/>
      <c r="J45" s="216"/>
      <c r="K45" s="216"/>
      <c r="L45" s="216"/>
      <c r="M45" s="164"/>
      <c r="N45" s="217"/>
      <c r="O45" s="218"/>
      <c r="P45" s="218"/>
      <c r="Q45" s="218"/>
    </row>
    <row r="46" spans="2:20" ht="15.75" customHeight="1" x14ac:dyDescent="0.25">
      <c r="B46" s="213"/>
      <c r="C46" s="214"/>
      <c r="D46" s="214"/>
      <c r="E46" s="214"/>
      <c r="F46" s="215"/>
      <c r="G46" s="216"/>
      <c r="H46" s="216"/>
      <c r="I46" s="216"/>
      <c r="J46" s="216"/>
      <c r="K46" s="216"/>
      <c r="L46" s="216"/>
      <c r="M46" s="164"/>
      <c r="N46" s="217"/>
      <c r="O46" s="218"/>
      <c r="P46" s="218"/>
      <c r="Q46" s="218"/>
    </row>
    <row r="47" spans="2:20" ht="15.75" customHeight="1" x14ac:dyDescent="0.25">
      <c r="B47" s="213"/>
      <c r="C47" s="214"/>
      <c r="D47" s="214"/>
      <c r="E47" s="214"/>
      <c r="F47" s="215"/>
      <c r="G47" s="216"/>
      <c r="H47" s="216"/>
      <c r="I47" s="216"/>
      <c r="J47" s="216"/>
      <c r="K47" s="216"/>
      <c r="L47" s="216"/>
      <c r="M47" s="164"/>
      <c r="N47" s="217"/>
      <c r="O47" s="218"/>
      <c r="P47" s="218"/>
      <c r="Q47" s="218"/>
    </row>
    <row r="48" spans="2:20" ht="15.75" customHeight="1" x14ac:dyDescent="0.25">
      <c r="B48" s="213"/>
      <c r="C48" s="214"/>
      <c r="D48" s="214"/>
      <c r="E48" s="214"/>
      <c r="F48" s="215"/>
      <c r="G48" s="216"/>
      <c r="H48" s="216"/>
      <c r="I48" s="216"/>
      <c r="J48" s="216"/>
      <c r="K48" s="216"/>
      <c r="L48" s="216"/>
      <c r="M48" s="164"/>
      <c r="N48" s="217"/>
      <c r="O48" s="218"/>
      <c r="P48" s="218"/>
      <c r="Q48" s="218"/>
    </row>
    <row r="49" spans="2:24" ht="15.75" customHeight="1" x14ac:dyDescent="0.25">
      <c r="B49" s="238"/>
      <c r="C49" s="233"/>
      <c r="D49" s="233"/>
      <c r="E49" s="233"/>
      <c r="F49" s="215"/>
      <c r="G49" s="239"/>
      <c r="H49" s="239"/>
      <c r="I49" s="239"/>
      <c r="J49" s="239"/>
      <c r="K49" s="239"/>
      <c r="L49" s="239"/>
      <c r="M49" s="241"/>
      <c r="N49" s="244"/>
      <c r="O49" s="141"/>
      <c r="P49" s="141"/>
      <c r="Q49" s="141"/>
    </row>
    <row r="50" spans="2:24" ht="15.75" customHeight="1" x14ac:dyDescent="0.25">
      <c r="B50" s="238"/>
      <c r="C50" s="233"/>
      <c r="D50" s="233"/>
      <c r="E50" s="233"/>
      <c r="F50" s="215"/>
      <c r="G50" s="239"/>
      <c r="H50" s="239"/>
      <c r="I50" s="239"/>
      <c r="J50" s="239"/>
      <c r="K50" s="239"/>
      <c r="L50" s="239"/>
      <c r="M50" s="241"/>
      <c r="N50" s="244"/>
      <c r="O50" s="141"/>
      <c r="P50" s="147"/>
      <c r="Q50" s="147"/>
      <c r="R50" s="144"/>
      <c r="S50" s="144"/>
      <c r="T50" s="147"/>
    </row>
    <row r="51" spans="2:24" ht="15.75" customHeight="1" x14ac:dyDescent="0.25">
      <c r="B51" s="238"/>
      <c r="C51" s="233"/>
      <c r="D51" s="233"/>
      <c r="E51" s="233"/>
      <c r="F51" s="215"/>
      <c r="G51" s="239"/>
      <c r="H51" s="239"/>
      <c r="I51" s="239"/>
      <c r="J51" s="239"/>
      <c r="K51" s="239"/>
      <c r="L51" s="239"/>
      <c r="M51" s="241"/>
      <c r="N51" s="244"/>
      <c r="O51" s="141"/>
      <c r="P51" s="147"/>
      <c r="Q51" s="147"/>
      <c r="R51" s="144"/>
      <c r="S51" s="144"/>
      <c r="T51" s="147"/>
    </row>
    <row r="52" spans="2:24" ht="15.75" customHeight="1" x14ac:dyDescent="0.25">
      <c r="C52" s="233"/>
      <c r="D52" s="233"/>
      <c r="E52" s="233"/>
      <c r="F52" s="215"/>
      <c r="G52" s="234"/>
      <c r="H52" s="234"/>
      <c r="I52" s="234"/>
      <c r="J52" s="234"/>
      <c r="K52" s="234"/>
      <c r="L52" s="234"/>
      <c r="M52" s="235"/>
      <c r="N52" s="236"/>
      <c r="O52" s="237"/>
      <c r="P52" s="166"/>
      <c r="Q52" s="147"/>
      <c r="R52" s="144"/>
      <c r="S52" s="144"/>
      <c r="T52" s="165"/>
      <c r="V52" s="135" t="s">
        <v>301</v>
      </c>
      <c r="W52" s="173">
        <f>W16</f>
        <v>50897.61</v>
      </c>
      <c r="X52" s="173"/>
    </row>
    <row r="53" spans="2:24" ht="15.75" customHeight="1" x14ac:dyDescent="0.25">
      <c r="B53" s="238"/>
      <c r="C53" s="233"/>
      <c r="D53" s="233"/>
      <c r="E53" s="233"/>
      <c r="F53" s="215"/>
      <c r="G53" s="239"/>
      <c r="H53" s="239"/>
      <c r="I53" s="239"/>
      <c r="J53" s="239"/>
      <c r="K53" s="239"/>
      <c r="L53" s="239"/>
      <c r="M53" s="235"/>
      <c r="N53" s="212"/>
      <c r="O53" s="240"/>
      <c r="P53" s="246"/>
      <c r="Q53" s="147"/>
      <c r="R53" s="144"/>
      <c r="S53" s="144"/>
      <c r="T53" s="147"/>
    </row>
    <row r="54" spans="2:24" ht="15.75" customHeight="1" x14ac:dyDescent="0.25">
      <c r="B54" s="238"/>
      <c r="C54" s="233"/>
      <c r="D54" s="233"/>
      <c r="E54" s="233"/>
      <c r="F54" s="215"/>
      <c r="G54" s="239"/>
      <c r="H54" s="239"/>
      <c r="I54" s="239"/>
      <c r="J54" s="239"/>
      <c r="K54" s="239"/>
      <c r="L54" s="239"/>
      <c r="M54" s="235"/>
      <c r="N54" s="212"/>
      <c r="O54" s="240"/>
      <c r="P54" s="240"/>
      <c r="Q54" s="141"/>
    </row>
    <row r="55" spans="2:24" ht="15.75" customHeight="1" x14ac:dyDescent="0.25">
      <c r="B55" s="238"/>
      <c r="C55" s="233"/>
      <c r="D55" s="233"/>
      <c r="E55" s="233"/>
      <c r="F55" s="215"/>
      <c r="G55" s="239"/>
      <c r="H55" s="239"/>
      <c r="I55" s="239"/>
      <c r="J55" s="239"/>
      <c r="K55" s="239"/>
      <c r="L55" s="239"/>
      <c r="M55" s="235"/>
      <c r="N55" s="212"/>
      <c r="O55" s="240"/>
      <c r="P55" s="240"/>
      <c r="Q55" s="141"/>
    </row>
    <row r="56" spans="2:24" ht="15.75" customHeight="1" x14ac:dyDescent="0.25">
      <c r="B56" s="238"/>
      <c r="C56" s="233"/>
      <c r="D56" s="233"/>
      <c r="E56" s="233"/>
      <c r="F56" s="215"/>
      <c r="G56" s="239"/>
      <c r="H56" s="239"/>
      <c r="I56" s="239"/>
      <c r="J56" s="239"/>
      <c r="K56" s="239"/>
      <c r="L56" s="239"/>
      <c r="M56" s="241"/>
      <c r="N56" s="217"/>
      <c r="O56" s="240"/>
      <c r="P56" s="240"/>
      <c r="Q56" s="141"/>
    </row>
    <row r="57" spans="2:24" ht="15.75" customHeight="1" x14ac:dyDescent="0.25"/>
    <row r="58" spans="2:24" ht="15.75" customHeight="1" x14ac:dyDescent="0.25">
      <c r="F58" s="175"/>
      <c r="G58" s="243"/>
      <c r="H58" s="243"/>
      <c r="I58" s="243"/>
      <c r="J58" s="243"/>
      <c r="K58" s="243"/>
      <c r="L58" s="243"/>
    </row>
    <row r="59" spans="2:24" ht="15.75" customHeight="1" x14ac:dyDescent="0.25"/>
    <row r="60" spans="2:24" ht="15.75" customHeight="1" x14ac:dyDescent="0.25"/>
    <row r="61" spans="2:24" ht="15.75" customHeight="1" x14ac:dyDescent="0.25"/>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sheetData>
  <mergeCells count="7">
    <mergeCell ref="U4:W4"/>
    <mergeCell ref="U5:W5"/>
    <mergeCell ref="B32:I32"/>
    <mergeCell ref="B24:G24"/>
    <mergeCell ref="B19:G19"/>
    <mergeCell ref="B21:G21"/>
    <mergeCell ref="B23:G23"/>
  </mergeCells>
  <conditionalFormatting sqref="A7:P15 U7:Y15 R7:S15">
    <cfRule type="expression" dxfId="33" priority="1">
      <formula>MOD(ROW(),2)=0</formula>
    </cfRule>
  </conditionalFormatting>
  <hyperlinks>
    <hyperlink ref="B24" r:id="rId1"/>
  </hyperlinks>
  <printOptions horizontalCentered="1" gridLines="1"/>
  <pageMargins left="0" right="0" top="0.75" bottom="0.75" header="0.3" footer="0.3"/>
  <pageSetup scale="51" orientation="landscape" horizontalDpi="1200" verticalDpi="12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H7" activePane="bottomRight" state="frozen"/>
      <selection activeCell="X1" sqref="X1:X1048576"/>
      <selection pane="topRight" activeCell="X1" sqref="X1:X1048576"/>
      <selection pane="bottomLeft" activeCell="X1" sqref="X1:X1048576"/>
      <selection pane="bottomRight" activeCell="Y7" sqref="Y7:Y22"/>
    </sheetView>
  </sheetViews>
  <sheetFormatPr defaultColWidth="9.140625" defaultRowHeight="15" x14ac:dyDescent="0.25"/>
  <cols>
    <col min="1" max="1" width="7.85546875" style="135" customWidth="1"/>
    <col min="2" max="2" width="69.85546875" style="135" customWidth="1"/>
    <col min="3" max="3" width="36.28515625" style="135" customWidth="1"/>
    <col min="4" max="4" width="15.28515625" style="135" customWidth="1"/>
    <col min="5" max="5" width="13.7109375" style="135" customWidth="1"/>
    <col min="6" max="6" width="19.42578125" style="135" bestFit="1" customWidth="1"/>
    <col min="7" max="7" width="23" style="135" bestFit="1" customWidth="1"/>
    <col min="8" max="8" width="11.28515625" style="135" customWidth="1"/>
    <col min="9" max="9" width="12.85546875" style="135" customWidth="1"/>
    <col min="10" max="10" width="13.42578125" style="135" customWidth="1"/>
    <col min="11" max="11" width="17.7109375" style="137" customWidth="1"/>
    <col min="12" max="12" width="9.5703125" style="135" bestFit="1" customWidth="1"/>
    <col min="13" max="13" width="20.7109375" style="135" customWidth="1"/>
    <col min="14" max="14" width="14.140625" style="135" bestFit="1" customWidth="1"/>
    <col min="15" max="15" width="13.7109375" style="135" customWidth="1"/>
    <col min="16" max="16" width="14.42578125" style="135" customWidth="1"/>
    <col min="17" max="17" width="3.7109375" style="135" customWidth="1"/>
    <col min="18" max="18" width="15.85546875" style="135" customWidth="1"/>
    <col min="19" max="19" width="14.140625" style="135" customWidth="1"/>
    <col min="20" max="20" width="3.7109375" style="141" customWidth="1"/>
    <col min="21" max="21" width="14.140625" style="135" bestFit="1" customWidth="1"/>
    <col min="22" max="22" width="16.7109375" style="135" bestFit="1" customWidth="1"/>
    <col min="23" max="23" width="14.140625" style="135" bestFit="1" customWidth="1"/>
    <col min="24" max="24" width="14.28515625" style="135" customWidth="1"/>
    <col min="25" max="25" width="14.140625" style="135" bestFit="1" customWidth="1"/>
    <col min="26" max="16384" width="9.140625" style="135"/>
  </cols>
  <sheetData>
    <row r="1" spans="1:25" ht="15.75" customHeight="1" x14ac:dyDescent="0.25">
      <c r="A1" s="132" t="s">
        <v>11</v>
      </c>
    </row>
    <row r="2" spans="1:25" ht="15.75" customHeight="1" x14ac:dyDescent="0.25">
      <c r="A2" s="138" t="str">
        <f>'#3391 Seagull Academy Ind. Liv'!A2</f>
        <v>Federal Grant Allocations/Reimbursements as of: 06/30/2023</v>
      </c>
      <c r="B2" s="202"/>
      <c r="N2" s="140"/>
      <c r="O2" s="140"/>
      <c r="Q2" s="141"/>
      <c r="R2" s="141"/>
      <c r="S2" s="141"/>
    </row>
    <row r="3" spans="1:25" ht="15.75" customHeight="1" x14ac:dyDescent="0.25">
      <c r="A3" s="142" t="s">
        <v>58</v>
      </c>
      <c r="B3" s="132"/>
      <c r="D3" s="132"/>
      <c r="E3" s="132"/>
      <c r="F3" s="132"/>
      <c r="Q3" s="141"/>
      <c r="R3" s="141"/>
      <c r="S3" s="141"/>
      <c r="U3" s="136"/>
      <c r="V3" s="143"/>
    </row>
    <row r="4" spans="1:25" ht="15.75" customHeight="1" x14ac:dyDescent="0.25">
      <c r="A4" s="132" t="s">
        <v>147</v>
      </c>
      <c r="N4" s="253"/>
      <c r="O4" s="253"/>
      <c r="P4" s="253"/>
      <c r="Q4" s="146"/>
      <c r="R4" s="141"/>
      <c r="S4" s="141"/>
      <c r="T4" s="146"/>
      <c r="U4" s="574" t="s">
        <v>211</v>
      </c>
      <c r="V4" s="574"/>
      <c r="W4" s="574"/>
      <c r="X4" s="148"/>
      <c r="Y4" s="147"/>
    </row>
    <row r="5" spans="1:25" ht="15.75" thickBot="1" x14ac:dyDescent="0.3">
      <c r="A5" s="137"/>
      <c r="H5" s="148"/>
      <c r="I5" s="148"/>
      <c r="N5" s="253"/>
      <c r="O5" s="253"/>
      <c r="P5" s="253"/>
      <c r="Q5" s="146"/>
      <c r="R5" s="150"/>
      <c r="S5" s="150"/>
      <c r="T5" s="146"/>
      <c r="U5" s="577"/>
      <c r="V5" s="577"/>
      <c r="W5" s="577"/>
      <c r="X5" s="146"/>
      <c r="Y5" s="151"/>
    </row>
    <row r="6" spans="1:25" ht="75.75"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204"/>
      <c r="R6" s="154" t="s">
        <v>256</v>
      </c>
      <c r="S6" s="155" t="s">
        <v>257</v>
      </c>
      <c r="T6" s="204"/>
      <c r="U6" s="363" t="s">
        <v>263</v>
      </c>
      <c r="V6" s="364" t="s">
        <v>350</v>
      </c>
      <c r="W6" s="365" t="s">
        <v>351</v>
      </c>
      <c r="X6" s="410" t="s">
        <v>342</v>
      </c>
      <c r="Y6" s="159" t="str">
        <f>'#3391 Seagull Academy Ind. Liv'!Y6</f>
        <v>Available Budget as of 06/30/2023</v>
      </c>
    </row>
    <row r="7" spans="1:25" ht="15.75" customHeight="1" x14ac:dyDescent="0.25">
      <c r="A7" s="137">
        <v>4201</v>
      </c>
      <c r="B7" s="135" t="s">
        <v>326</v>
      </c>
      <c r="C7" s="392" t="s">
        <v>95</v>
      </c>
      <c r="D7" s="185" t="s">
        <v>218</v>
      </c>
      <c r="E7" s="185" t="s">
        <v>253</v>
      </c>
      <c r="F7" s="135" t="s">
        <v>219</v>
      </c>
      <c r="G7" s="135" t="s">
        <v>7</v>
      </c>
      <c r="H7" s="300">
        <v>2.7199999999999998E-2</v>
      </c>
      <c r="I7" s="300">
        <v>0.15010000000000001</v>
      </c>
      <c r="J7" s="171">
        <v>45107</v>
      </c>
      <c r="K7" s="171">
        <v>45108</v>
      </c>
      <c r="L7" s="171">
        <v>44743</v>
      </c>
      <c r="M7" s="137" t="s">
        <v>212</v>
      </c>
      <c r="N7" s="396">
        <v>69817.5</v>
      </c>
      <c r="O7" s="397">
        <f>78698.75-69817.5</f>
        <v>8881.25</v>
      </c>
      <c r="P7" s="398">
        <f>N7+O7</f>
        <v>78698.75</v>
      </c>
      <c r="Q7" s="178"/>
      <c r="R7" s="396">
        <v>0</v>
      </c>
      <c r="S7" s="398">
        <f>P7-R7</f>
        <v>78698.75</v>
      </c>
      <c r="T7" s="178"/>
      <c r="U7" s="396">
        <v>64432.97</v>
      </c>
      <c r="V7" s="397">
        <v>0</v>
      </c>
      <c r="W7" s="397">
        <f>U7+V7</f>
        <v>64432.97</v>
      </c>
      <c r="X7" s="515">
        <v>0</v>
      </c>
      <c r="Y7" s="503">
        <f>S7-W7</f>
        <v>14265.779999999999</v>
      </c>
    </row>
    <row r="8" spans="1:25" ht="15.75" customHeight="1" x14ac:dyDescent="0.25">
      <c r="A8" s="137">
        <v>4253</v>
      </c>
      <c r="B8" s="135" t="s">
        <v>114</v>
      </c>
      <c r="C8" s="238" t="s">
        <v>108</v>
      </c>
      <c r="D8" s="137" t="s">
        <v>216</v>
      </c>
      <c r="E8" s="137" t="s">
        <v>240</v>
      </c>
      <c r="F8" s="135" t="s">
        <v>217</v>
      </c>
      <c r="G8" s="135" t="s">
        <v>7</v>
      </c>
      <c r="H8" s="300">
        <v>2.7199999999999998E-2</v>
      </c>
      <c r="I8" s="300">
        <v>0.15010000000000001</v>
      </c>
      <c r="J8" s="171">
        <f>J7</f>
        <v>45107</v>
      </c>
      <c r="K8" s="171">
        <f>K7</f>
        <v>45108</v>
      </c>
      <c r="L8" s="171">
        <f>L7</f>
        <v>44743</v>
      </c>
      <c r="M8" s="137" t="str">
        <f>M7</f>
        <v>07/01/22 - 06/30/23</v>
      </c>
      <c r="N8" s="399">
        <v>7922.74</v>
      </c>
      <c r="O8" s="385">
        <v>0</v>
      </c>
      <c r="P8" s="386">
        <f>N8+O8</f>
        <v>7922.74</v>
      </c>
      <c r="Q8" s="178"/>
      <c r="R8" s="399">
        <v>0</v>
      </c>
      <c r="S8" s="386">
        <f t="shared" ref="S8:S22" si="0">P8-R8</f>
        <v>7922.74</v>
      </c>
      <c r="T8" s="178"/>
      <c r="U8" s="399">
        <v>7922.74</v>
      </c>
      <c r="V8" s="385">
        <v>0</v>
      </c>
      <c r="W8" s="385">
        <f t="shared" ref="W8:W22" si="1">U8+V8</f>
        <v>7922.74</v>
      </c>
      <c r="X8" s="484">
        <v>0</v>
      </c>
      <c r="Y8" s="458">
        <f t="shared" ref="Y8:Y22" si="2">S8-W8</f>
        <v>0</v>
      </c>
    </row>
    <row r="9" spans="1:25" ht="15.75" customHeight="1" x14ac:dyDescent="0.25">
      <c r="A9" s="160">
        <v>4423</v>
      </c>
      <c r="B9" s="144" t="s">
        <v>210</v>
      </c>
      <c r="C9" s="293" t="s">
        <v>305</v>
      </c>
      <c r="D9" s="137" t="s">
        <v>183</v>
      </c>
      <c r="E9" s="137" t="s">
        <v>242</v>
      </c>
      <c r="F9" s="135" t="s">
        <v>196</v>
      </c>
      <c r="G9" s="135" t="s">
        <v>7</v>
      </c>
      <c r="H9" s="300">
        <f>H11:I11</f>
        <v>2.7199999999999998E-2</v>
      </c>
      <c r="I9" s="300">
        <f>I11</f>
        <v>0.15010000000000001</v>
      </c>
      <c r="J9" s="171">
        <v>45199</v>
      </c>
      <c r="K9" s="171">
        <v>45214</v>
      </c>
      <c r="L9" s="171">
        <v>44201</v>
      </c>
      <c r="M9" s="137" t="s">
        <v>192</v>
      </c>
      <c r="N9" s="399">
        <v>38259.83</v>
      </c>
      <c r="O9" s="385">
        <v>0</v>
      </c>
      <c r="P9" s="386">
        <f t="shared" ref="P9:P10" si="3">N9+O9</f>
        <v>38259.83</v>
      </c>
      <c r="Q9" s="178"/>
      <c r="R9" s="399">
        <v>38259.83</v>
      </c>
      <c r="S9" s="386">
        <f t="shared" si="0"/>
        <v>0</v>
      </c>
      <c r="T9" s="178"/>
      <c r="U9" s="399">
        <v>0</v>
      </c>
      <c r="V9" s="385">
        <v>0</v>
      </c>
      <c r="W9" s="385">
        <f t="shared" si="1"/>
        <v>0</v>
      </c>
      <c r="X9" s="484">
        <v>0</v>
      </c>
      <c r="Y9" s="458">
        <f t="shared" si="2"/>
        <v>0</v>
      </c>
    </row>
    <row r="10" spans="1:25" ht="15.75" customHeight="1" x14ac:dyDescent="0.25">
      <c r="A10" s="160">
        <v>4426</v>
      </c>
      <c r="B10" s="144" t="s">
        <v>320</v>
      </c>
      <c r="C10" s="293" t="s">
        <v>305</v>
      </c>
      <c r="D10" s="137" t="s">
        <v>183</v>
      </c>
      <c r="E10" s="137" t="s">
        <v>252</v>
      </c>
      <c r="F10" s="135" t="s">
        <v>184</v>
      </c>
      <c r="G10" s="135" t="s">
        <v>7</v>
      </c>
      <c r="H10" s="300">
        <f>H9:I9</f>
        <v>2.7199999999999998E-2</v>
      </c>
      <c r="I10" s="300">
        <f>I9</f>
        <v>0.15010000000000001</v>
      </c>
      <c r="J10" s="171">
        <v>45199</v>
      </c>
      <c r="K10" s="171">
        <v>45214</v>
      </c>
      <c r="L10" s="171">
        <v>44201</v>
      </c>
      <c r="M10" s="137" t="s">
        <v>190</v>
      </c>
      <c r="N10" s="399">
        <v>70823.02</v>
      </c>
      <c r="O10" s="385">
        <v>0</v>
      </c>
      <c r="P10" s="386">
        <f t="shared" si="3"/>
        <v>70823.02</v>
      </c>
      <c r="Q10" s="178"/>
      <c r="R10" s="399">
        <v>70823.02</v>
      </c>
      <c r="S10" s="386">
        <f t="shared" si="0"/>
        <v>0</v>
      </c>
      <c r="T10" s="178"/>
      <c r="U10" s="399">
        <v>0</v>
      </c>
      <c r="V10" s="385">
        <v>0</v>
      </c>
      <c r="W10" s="385">
        <f t="shared" si="1"/>
        <v>0</v>
      </c>
      <c r="X10" s="484">
        <v>0</v>
      </c>
      <c r="Y10" s="458">
        <f t="shared" si="2"/>
        <v>0</v>
      </c>
    </row>
    <row r="11" spans="1:25" ht="15.75" customHeight="1" x14ac:dyDescent="0.25">
      <c r="A11" s="137">
        <v>4427</v>
      </c>
      <c r="B11" s="135" t="s">
        <v>193</v>
      </c>
      <c r="C11" s="293" t="s">
        <v>305</v>
      </c>
      <c r="D11" s="137" t="s">
        <v>183</v>
      </c>
      <c r="E11" s="137" t="s">
        <v>249</v>
      </c>
      <c r="F11" s="135" t="s">
        <v>195</v>
      </c>
      <c r="G11" s="135" t="s">
        <v>7</v>
      </c>
      <c r="H11" s="300">
        <v>2.7199999999999998E-2</v>
      </c>
      <c r="I11" s="300">
        <v>0.15010000000000001</v>
      </c>
      <c r="J11" s="171">
        <v>45199</v>
      </c>
      <c r="K11" s="171">
        <v>45214</v>
      </c>
      <c r="L11" s="171">
        <v>44201</v>
      </c>
      <c r="M11" s="137" t="s">
        <v>191</v>
      </c>
      <c r="N11" s="384">
        <v>8083.06</v>
      </c>
      <c r="O11" s="385">
        <v>0</v>
      </c>
      <c r="P11" s="386">
        <f t="shared" ref="P11:P22" si="4">N11+O11</f>
        <v>8083.06</v>
      </c>
      <c r="Q11" s="130"/>
      <c r="R11" s="399">
        <v>0</v>
      </c>
      <c r="S11" s="386">
        <f t="shared" si="0"/>
        <v>8083.06</v>
      </c>
      <c r="T11" s="178"/>
      <c r="U11" s="399">
        <v>8083.06</v>
      </c>
      <c r="V11" s="385">
        <v>0</v>
      </c>
      <c r="W11" s="385">
        <f t="shared" si="1"/>
        <v>8083.06</v>
      </c>
      <c r="X11" s="484">
        <v>0</v>
      </c>
      <c r="Y11" s="458">
        <f t="shared" si="2"/>
        <v>0</v>
      </c>
    </row>
    <row r="12" spans="1:25" ht="15.75" customHeight="1" x14ac:dyDescent="0.25">
      <c r="A12" s="137">
        <v>4428</v>
      </c>
      <c r="B12" s="135" t="s">
        <v>208</v>
      </c>
      <c r="C12" s="293" t="s">
        <v>305</v>
      </c>
      <c r="D12" s="137" t="s">
        <v>183</v>
      </c>
      <c r="E12" s="137" t="s">
        <v>241</v>
      </c>
      <c r="F12" s="135" t="s">
        <v>209</v>
      </c>
      <c r="G12" s="135" t="s">
        <v>7</v>
      </c>
      <c r="H12" s="300">
        <v>2.7199999999999998E-2</v>
      </c>
      <c r="I12" s="300">
        <v>0.15010000000000001</v>
      </c>
      <c r="J12" s="171">
        <v>45199</v>
      </c>
      <c r="K12" s="171">
        <v>45214</v>
      </c>
      <c r="L12" s="171">
        <v>44201</v>
      </c>
      <c r="M12" s="137" t="s">
        <v>230</v>
      </c>
      <c r="N12" s="384">
        <v>7187.4</v>
      </c>
      <c r="O12" s="385">
        <v>0</v>
      </c>
      <c r="P12" s="386">
        <f t="shared" ref="P12:P17" si="5">N12+O12</f>
        <v>7187.4</v>
      </c>
      <c r="Q12" s="130"/>
      <c r="R12" s="399">
        <v>0</v>
      </c>
      <c r="S12" s="386">
        <f t="shared" si="0"/>
        <v>7187.4</v>
      </c>
      <c r="T12" s="178"/>
      <c r="U12" s="399">
        <v>0</v>
      </c>
      <c r="V12" s="385">
        <v>0</v>
      </c>
      <c r="W12" s="385">
        <f t="shared" si="1"/>
        <v>0</v>
      </c>
      <c r="X12" s="484">
        <v>0</v>
      </c>
      <c r="Y12" s="458">
        <f t="shared" si="2"/>
        <v>7187.4</v>
      </c>
    </row>
    <row r="13" spans="1:25" ht="15.75" customHeight="1" x14ac:dyDescent="0.25">
      <c r="A13" s="137">
        <v>4429</v>
      </c>
      <c r="B13" s="135" t="s">
        <v>206</v>
      </c>
      <c r="C13" s="293" t="s">
        <v>305</v>
      </c>
      <c r="D13" s="137" t="s">
        <v>183</v>
      </c>
      <c r="E13" s="137" t="s">
        <v>247</v>
      </c>
      <c r="F13" s="135" t="s">
        <v>207</v>
      </c>
      <c r="G13" s="135" t="s">
        <v>7</v>
      </c>
      <c r="H13" s="300">
        <v>2.7199999999999998E-2</v>
      </c>
      <c r="I13" s="300">
        <v>0.15010000000000001</v>
      </c>
      <c r="J13" s="171">
        <v>45199</v>
      </c>
      <c r="K13" s="171">
        <v>45214</v>
      </c>
      <c r="L13" s="171">
        <v>44201</v>
      </c>
      <c r="M13" s="137" t="s">
        <v>229</v>
      </c>
      <c r="N13" s="384">
        <v>651.76</v>
      </c>
      <c r="O13" s="385">
        <v>0</v>
      </c>
      <c r="P13" s="386">
        <f t="shared" si="5"/>
        <v>651.76</v>
      </c>
      <c r="Q13" s="130"/>
      <c r="R13" s="399">
        <v>0</v>
      </c>
      <c r="S13" s="386">
        <f t="shared" si="0"/>
        <v>651.76</v>
      </c>
      <c r="T13" s="178"/>
      <c r="U13" s="399">
        <v>0</v>
      </c>
      <c r="V13" s="385"/>
      <c r="W13" s="385">
        <f t="shared" si="1"/>
        <v>0</v>
      </c>
      <c r="X13" s="484">
        <v>0</v>
      </c>
      <c r="Y13" s="458">
        <f t="shared" si="2"/>
        <v>651.76</v>
      </c>
    </row>
    <row r="14" spans="1:25" ht="15.75" customHeight="1" x14ac:dyDescent="0.25">
      <c r="A14" s="137">
        <v>4450</v>
      </c>
      <c r="B14" s="135" t="s">
        <v>231</v>
      </c>
      <c r="C14" s="293" t="s">
        <v>200</v>
      </c>
      <c r="D14" s="137" t="s">
        <v>201</v>
      </c>
      <c r="E14" s="290" t="s">
        <v>246</v>
      </c>
      <c r="F14" s="135" t="s">
        <v>232</v>
      </c>
      <c r="G14" s="135" t="s">
        <v>7</v>
      </c>
      <c r="H14" s="300">
        <v>0.05</v>
      </c>
      <c r="I14" s="300">
        <v>0.15010000000000001</v>
      </c>
      <c r="J14" s="171">
        <v>45565</v>
      </c>
      <c r="K14" s="171">
        <v>45580</v>
      </c>
      <c r="L14" s="171">
        <v>44279</v>
      </c>
      <c r="M14" s="137" t="s">
        <v>233</v>
      </c>
      <c r="N14" s="384">
        <v>4393</v>
      </c>
      <c r="O14" s="385"/>
      <c r="P14" s="386">
        <f t="shared" si="5"/>
        <v>4393</v>
      </c>
      <c r="Q14" s="130"/>
      <c r="R14" s="399">
        <v>0</v>
      </c>
      <c r="S14" s="386">
        <f t="shared" si="0"/>
        <v>4393</v>
      </c>
      <c r="T14" s="178"/>
      <c r="U14" s="399">
        <v>0</v>
      </c>
      <c r="V14" s="385">
        <v>0</v>
      </c>
      <c r="W14" s="385">
        <f t="shared" si="1"/>
        <v>0</v>
      </c>
      <c r="X14" s="484">
        <v>0</v>
      </c>
      <c r="Y14" s="458">
        <f t="shared" si="2"/>
        <v>4393</v>
      </c>
    </row>
    <row r="15" spans="1:25" ht="15.75" customHeight="1" x14ac:dyDescent="0.25">
      <c r="A15" s="137">
        <v>4452</v>
      </c>
      <c r="B15" s="135" t="s">
        <v>204</v>
      </c>
      <c r="C15" s="293" t="s">
        <v>200</v>
      </c>
      <c r="D15" s="137" t="s">
        <v>201</v>
      </c>
      <c r="E15" s="137" t="s">
        <v>245</v>
      </c>
      <c r="F15" s="135" t="s">
        <v>205</v>
      </c>
      <c r="G15" s="135" t="s">
        <v>7</v>
      </c>
      <c r="H15" s="300">
        <v>0.05</v>
      </c>
      <c r="I15" s="300">
        <v>0.15010000000000001</v>
      </c>
      <c r="J15" s="171">
        <v>45565</v>
      </c>
      <c r="K15" s="171">
        <v>45580</v>
      </c>
      <c r="L15" s="171">
        <v>44279</v>
      </c>
      <c r="M15" s="137" t="s">
        <v>203</v>
      </c>
      <c r="N15" s="384">
        <v>69227.100000000006</v>
      </c>
      <c r="O15" s="385">
        <v>10.85</v>
      </c>
      <c r="P15" s="386">
        <f t="shared" si="5"/>
        <v>69237.950000000012</v>
      </c>
      <c r="Q15" s="130"/>
      <c r="R15" s="399">
        <v>0</v>
      </c>
      <c r="S15" s="386">
        <f t="shared" si="0"/>
        <v>69237.950000000012</v>
      </c>
      <c r="T15" s="178"/>
      <c r="U15" s="399">
        <v>69213.84</v>
      </c>
      <c r="V15" s="385">
        <v>0</v>
      </c>
      <c r="W15" s="385">
        <f t="shared" si="1"/>
        <v>69213.84</v>
      </c>
      <c r="X15" s="484">
        <v>0</v>
      </c>
      <c r="Y15" s="458">
        <f t="shared" si="2"/>
        <v>24.110000000015134</v>
      </c>
    </row>
    <row r="16" spans="1:25" s="144" customFormat="1" ht="15.75" customHeight="1" x14ac:dyDescent="0.25">
      <c r="A16" s="160">
        <v>4454</v>
      </c>
      <c r="B16" s="144" t="s">
        <v>306</v>
      </c>
      <c r="C16" s="218" t="s">
        <v>200</v>
      </c>
      <c r="D16" s="160" t="s">
        <v>201</v>
      </c>
      <c r="E16" s="160" t="s">
        <v>248</v>
      </c>
      <c r="F16" s="144" t="s">
        <v>228</v>
      </c>
      <c r="G16" s="144" t="s">
        <v>7</v>
      </c>
      <c r="H16" s="324">
        <v>0.05</v>
      </c>
      <c r="I16" s="324">
        <v>0.15010000000000001</v>
      </c>
      <c r="J16" s="164">
        <v>45565</v>
      </c>
      <c r="K16" s="164">
        <v>45580</v>
      </c>
      <c r="L16" s="164">
        <v>44279</v>
      </c>
      <c r="M16" s="160" t="s">
        <v>327</v>
      </c>
      <c r="N16" s="384">
        <v>3538.26</v>
      </c>
      <c r="O16" s="391">
        <v>65.19</v>
      </c>
      <c r="P16" s="390">
        <f t="shared" si="5"/>
        <v>3603.4500000000003</v>
      </c>
      <c r="Q16" s="133"/>
      <c r="R16" s="384">
        <v>0</v>
      </c>
      <c r="S16" s="390">
        <f t="shared" si="0"/>
        <v>3603.4500000000003</v>
      </c>
      <c r="T16" s="286"/>
      <c r="U16" s="384">
        <v>0</v>
      </c>
      <c r="V16" s="391">
        <v>0</v>
      </c>
      <c r="W16" s="391">
        <f t="shared" si="1"/>
        <v>0</v>
      </c>
      <c r="X16" s="483">
        <v>3603.45</v>
      </c>
      <c r="Y16" s="442">
        <f>S16-W16-X16</f>
        <v>0</v>
      </c>
    </row>
    <row r="17" spans="1:25" ht="15.75" customHeight="1" x14ac:dyDescent="0.25">
      <c r="A17" s="137">
        <v>4457</v>
      </c>
      <c r="B17" s="135" t="s">
        <v>299</v>
      </c>
      <c r="C17" s="293" t="s">
        <v>200</v>
      </c>
      <c r="D17" s="137" t="s">
        <v>201</v>
      </c>
      <c r="E17" s="137" t="s">
        <v>267</v>
      </c>
      <c r="F17" s="135" t="s">
        <v>268</v>
      </c>
      <c r="G17" s="135" t="s">
        <v>7</v>
      </c>
      <c r="H17" s="300">
        <v>0.05</v>
      </c>
      <c r="I17" s="300">
        <v>0.15010000000000001</v>
      </c>
      <c r="J17" s="171">
        <v>45565</v>
      </c>
      <c r="K17" s="171">
        <v>45580</v>
      </c>
      <c r="L17" s="171">
        <v>44279</v>
      </c>
      <c r="M17" s="137" t="s">
        <v>312</v>
      </c>
      <c r="N17" s="384">
        <v>1684.11</v>
      </c>
      <c r="O17" s="385"/>
      <c r="P17" s="386">
        <f t="shared" si="5"/>
        <v>1684.11</v>
      </c>
      <c r="Q17" s="130"/>
      <c r="R17" s="399">
        <v>0</v>
      </c>
      <c r="S17" s="386">
        <f t="shared" si="0"/>
        <v>1684.11</v>
      </c>
      <c r="T17" s="178"/>
      <c r="U17" s="399">
        <v>0</v>
      </c>
      <c r="V17" s="385">
        <v>0</v>
      </c>
      <c r="W17" s="385">
        <f t="shared" si="1"/>
        <v>0</v>
      </c>
      <c r="X17" s="484">
        <v>0</v>
      </c>
      <c r="Y17" s="458">
        <f t="shared" si="2"/>
        <v>1684.11</v>
      </c>
    </row>
    <row r="18" spans="1:25" ht="15.75" customHeight="1" x14ac:dyDescent="0.25">
      <c r="A18" s="137">
        <v>4459</v>
      </c>
      <c r="B18" s="135" t="s">
        <v>243</v>
      </c>
      <c r="C18" s="293" t="s">
        <v>200</v>
      </c>
      <c r="D18" s="137" t="s">
        <v>201</v>
      </c>
      <c r="E18" s="137" t="s">
        <v>244</v>
      </c>
      <c r="F18" s="135" t="s">
        <v>202</v>
      </c>
      <c r="G18" s="135" t="s">
        <v>7</v>
      </c>
      <c r="H18" s="300">
        <v>0.05</v>
      </c>
      <c r="I18" s="300">
        <v>0.15010000000000001</v>
      </c>
      <c r="J18" s="171">
        <v>45565</v>
      </c>
      <c r="K18" s="171">
        <v>45580</v>
      </c>
      <c r="L18" s="171">
        <v>44279</v>
      </c>
      <c r="M18" s="137" t="s">
        <v>203</v>
      </c>
      <c r="N18" s="384">
        <v>276908.42</v>
      </c>
      <c r="O18" s="385">
        <v>43.38</v>
      </c>
      <c r="P18" s="386">
        <f t="shared" si="4"/>
        <v>276951.8</v>
      </c>
      <c r="Q18" s="130"/>
      <c r="R18" s="399">
        <v>0</v>
      </c>
      <c r="S18" s="386">
        <f t="shared" si="0"/>
        <v>276951.8</v>
      </c>
      <c r="T18" s="178"/>
      <c r="U18" s="399">
        <v>0</v>
      </c>
      <c r="V18" s="385">
        <v>0</v>
      </c>
      <c r="W18" s="385">
        <f t="shared" si="1"/>
        <v>0</v>
      </c>
      <c r="X18" s="484">
        <v>0</v>
      </c>
      <c r="Y18" s="458">
        <f t="shared" si="2"/>
        <v>276951.8</v>
      </c>
    </row>
    <row r="19" spans="1:25" ht="15.75" customHeight="1" x14ac:dyDescent="0.25">
      <c r="A19" s="137">
        <v>4461</v>
      </c>
      <c r="B19" s="135" t="s">
        <v>288</v>
      </c>
      <c r="C19" s="293" t="s">
        <v>200</v>
      </c>
      <c r="D19" s="137" t="s">
        <v>201</v>
      </c>
      <c r="E19" s="137" t="s">
        <v>273</v>
      </c>
      <c r="F19" s="135" t="s">
        <v>274</v>
      </c>
      <c r="G19" s="135" t="s">
        <v>7</v>
      </c>
      <c r="H19" s="300">
        <v>0.05</v>
      </c>
      <c r="I19" s="300">
        <v>0.15010000000000001</v>
      </c>
      <c r="J19" s="171">
        <v>45565</v>
      </c>
      <c r="K19" s="171">
        <v>45580</v>
      </c>
      <c r="L19" s="171">
        <v>44279</v>
      </c>
      <c r="M19" s="137" t="s">
        <v>310</v>
      </c>
      <c r="N19" s="384">
        <v>1871.06</v>
      </c>
      <c r="O19" s="385">
        <v>0</v>
      </c>
      <c r="P19" s="386">
        <f t="shared" si="4"/>
        <v>1871.06</v>
      </c>
      <c r="Q19" s="130"/>
      <c r="R19" s="399">
        <v>0</v>
      </c>
      <c r="S19" s="386">
        <f t="shared" si="0"/>
        <v>1871.06</v>
      </c>
      <c r="T19" s="178"/>
      <c r="U19" s="399">
        <v>0</v>
      </c>
      <c r="V19" s="385">
        <v>0</v>
      </c>
      <c r="W19" s="385">
        <f t="shared" si="1"/>
        <v>0</v>
      </c>
      <c r="X19" s="484">
        <v>0</v>
      </c>
      <c r="Y19" s="458">
        <f t="shared" si="2"/>
        <v>1871.06</v>
      </c>
    </row>
    <row r="20" spans="1:25" ht="15.75" customHeight="1" x14ac:dyDescent="0.25">
      <c r="A20" s="137">
        <v>4462</v>
      </c>
      <c r="B20" s="135" t="s">
        <v>289</v>
      </c>
      <c r="C20" s="293" t="s">
        <v>200</v>
      </c>
      <c r="D20" s="137" t="s">
        <v>201</v>
      </c>
      <c r="E20" s="137" t="s">
        <v>275</v>
      </c>
      <c r="F20" s="135" t="s">
        <v>276</v>
      </c>
      <c r="G20" s="135" t="s">
        <v>7</v>
      </c>
      <c r="H20" s="300">
        <v>0.05</v>
      </c>
      <c r="I20" s="300">
        <v>0.15010000000000001</v>
      </c>
      <c r="J20" s="171">
        <v>45565</v>
      </c>
      <c r="K20" s="171">
        <v>45580</v>
      </c>
      <c r="L20" s="171">
        <v>44279</v>
      </c>
      <c r="M20" s="137" t="s">
        <v>311</v>
      </c>
      <c r="N20" s="384">
        <v>2789.21</v>
      </c>
      <c r="O20" s="385">
        <v>0</v>
      </c>
      <c r="P20" s="386">
        <f t="shared" si="4"/>
        <v>2789.21</v>
      </c>
      <c r="Q20" s="130"/>
      <c r="R20" s="399">
        <v>0</v>
      </c>
      <c r="S20" s="386">
        <f t="shared" si="0"/>
        <v>2789.21</v>
      </c>
      <c r="T20" s="178"/>
      <c r="U20" s="399">
        <v>0</v>
      </c>
      <c r="V20" s="385">
        <v>0</v>
      </c>
      <c r="W20" s="385">
        <f t="shared" si="1"/>
        <v>0</v>
      </c>
      <c r="X20" s="484">
        <v>0</v>
      </c>
      <c r="Y20" s="458">
        <f t="shared" si="2"/>
        <v>2789.21</v>
      </c>
    </row>
    <row r="21" spans="1:25" ht="15.75" customHeight="1" x14ac:dyDescent="0.25">
      <c r="A21" s="137">
        <v>4463</v>
      </c>
      <c r="B21" s="135" t="s">
        <v>290</v>
      </c>
      <c r="C21" s="293" t="s">
        <v>200</v>
      </c>
      <c r="D21" s="137" t="s">
        <v>201</v>
      </c>
      <c r="E21" s="137" t="s">
        <v>277</v>
      </c>
      <c r="F21" s="135" t="s">
        <v>278</v>
      </c>
      <c r="G21" s="135" t="s">
        <v>7</v>
      </c>
      <c r="H21" s="300">
        <v>0.05</v>
      </c>
      <c r="I21" s="300">
        <v>0.15010000000000001</v>
      </c>
      <c r="J21" s="171">
        <v>45565</v>
      </c>
      <c r="K21" s="171">
        <v>45580</v>
      </c>
      <c r="L21" s="171">
        <v>44279</v>
      </c>
      <c r="M21" s="137" t="s">
        <v>308</v>
      </c>
      <c r="N21" s="384">
        <v>9406.130000000001</v>
      </c>
      <c r="O21" s="385">
        <v>0</v>
      </c>
      <c r="P21" s="386">
        <f t="shared" si="4"/>
        <v>9406.130000000001</v>
      </c>
      <c r="Q21" s="130"/>
      <c r="R21" s="399">
        <v>0</v>
      </c>
      <c r="S21" s="386">
        <f t="shared" si="0"/>
        <v>9406.130000000001</v>
      </c>
      <c r="T21" s="178"/>
      <c r="U21" s="399">
        <v>0</v>
      </c>
      <c r="V21" s="385"/>
      <c r="W21" s="385">
        <f t="shared" si="1"/>
        <v>0</v>
      </c>
      <c r="X21" s="484">
        <v>0</v>
      </c>
      <c r="Y21" s="458">
        <f t="shared" si="2"/>
        <v>9406.130000000001</v>
      </c>
    </row>
    <row r="22" spans="1:25" ht="15.75" customHeight="1" x14ac:dyDescent="0.25">
      <c r="A22" s="137">
        <v>4464</v>
      </c>
      <c r="B22" s="135" t="s">
        <v>318</v>
      </c>
      <c r="C22" s="293" t="s">
        <v>313</v>
      </c>
      <c r="D22" s="137" t="s">
        <v>183</v>
      </c>
      <c r="E22" s="137" t="s">
        <v>279</v>
      </c>
      <c r="F22" s="135" t="s">
        <v>280</v>
      </c>
      <c r="G22" s="135" t="s">
        <v>7</v>
      </c>
      <c r="H22" s="300">
        <v>0.05</v>
      </c>
      <c r="I22" s="300">
        <v>0.15010000000000001</v>
      </c>
      <c r="J22" s="171">
        <v>45199</v>
      </c>
      <c r="K22" s="171">
        <v>45214</v>
      </c>
      <c r="L22" s="171">
        <v>44201</v>
      </c>
      <c r="M22" s="137" t="s">
        <v>309</v>
      </c>
      <c r="N22" s="400">
        <v>12779.58</v>
      </c>
      <c r="O22" s="401">
        <v>0</v>
      </c>
      <c r="P22" s="402">
        <f t="shared" si="4"/>
        <v>12779.58</v>
      </c>
      <c r="Q22" s="130"/>
      <c r="R22" s="435">
        <v>0</v>
      </c>
      <c r="S22" s="402">
        <f t="shared" si="0"/>
        <v>12779.58</v>
      </c>
      <c r="T22" s="178"/>
      <c r="U22" s="435">
        <v>12779.58</v>
      </c>
      <c r="V22" s="401">
        <v>0</v>
      </c>
      <c r="W22" s="401">
        <f t="shared" si="1"/>
        <v>12779.58</v>
      </c>
      <c r="X22" s="485">
        <v>0</v>
      </c>
      <c r="Y22" s="488">
        <f t="shared" si="2"/>
        <v>0</v>
      </c>
    </row>
    <row r="23" spans="1:25" ht="15.75" customHeight="1" thickBot="1" x14ac:dyDescent="0.3">
      <c r="B23" s="141"/>
      <c r="C23" s="185"/>
      <c r="D23" s="185"/>
      <c r="E23" s="185"/>
      <c r="M23" s="227" t="s">
        <v>38</v>
      </c>
      <c r="N23" s="406">
        <f>SUM(N7:N22)</f>
        <v>585342.17999999993</v>
      </c>
      <c r="O23" s="417">
        <f>SUM(O7:O22)</f>
        <v>9000.67</v>
      </c>
      <c r="P23" s="407">
        <f>SUM(P7:P22)</f>
        <v>594342.85</v>
      </c>
      <c r="Q23" s="130"/>
      <c r="R23" s="406">
        <f>SUM(R7:R22)</f>
        <v>109082.85</v>
      </c>
      <c r="S23" s="407">
        <f>SUM(S7:S22)</f>
        <v>485260.00000000006</v>
      </c>
      <c r="T23" s="130"/>
      <c r="U23" s="387">
        <f>SUM(U7:U22)</f>
        <v>162432.18999999997</v>
      </c>
      <c r="V23" s="388">
        <f>SUM(V7:V22)</f>
        <v>0</v>
      </c>
      <c r="W23" s="388">
        <f>SUM(W7:W22)</f>
        <v>162432.18999999997</v>
      </c>
      <c r="X23" s="486">
        <f>SUM(X7:X22)</f>
        <v>3603.45</v>
      </c>
      <c r="Y23" s="489">
        <f>SUM(Y7:Y22)</f>
        <v>319224.36000000004</v>
      </c>
    </row>
    <row r="24" spans="1:25" ht="15.75" customHeight="1" thickTop="1" x14ac:dyDescent="0.25">
      <c r="B24" s="132" t="s">
        <v>111</v>
      </c>
      <c r="C24" s="185"/>
      <c r="D24" s="185"/>
      <c r="E24" s="185"/>
      <c r="M24" s="227"/>
      <c r="N24" s="173"/>
      <c r="O24" s="173"/>
      <c r="P24" s="173"/>
      <c r="R24" s="173"/>
      <c r="S24" s="173"/>
      <c r="T24" s="172"/>
    </row>
    <row r="25" spans="1:25" ht="15.75" customHeight="1" x14ac:dyDescent="0.25">
      <c r="B25" s="576" t="s">
        <v>352</v>
      </c>
      <c r="C25" s="576"/>
      <c r="D25" s="576"/>
      <c r="E25" s="576"/>
      <c r="F25" s="576"/>
      <c r="G25" s="576"/>
      <c r="H25" s="179"/>
      <c r="I25" s="179"/>
      <c r="J25" s="179"/>
      <c r="M25" s="227"/>
      <c r="N25" s="173"/>
      <c r="O25" s="173"/>
      <c r="P25" s="173"/>
      <c r="R25" s="173"/>
      <c r="S25" s="173"/>
      <c r="T25" s="172"/>
    </row>
    <row r="26" spans="1:25" ht="15.75" customHeight="1" x14ac:dyDescent="0.25">
      <c r="C26" s="185"/>
      <c r="D26" s="185"/>
      <c r="E26" s="185"/>
      <c r="M26" s="227"/>
      <c r="N26" s="173"/>
      <c r="O26" s="173"/>
      <c r="P26" s="173"/>
      <c r="R26" s="173"/>
      <c r="S26" s="173"/>
      <c r="T26" s="172"/>
    </row>
    <row r="27" spans="1:25" ht="15.75" customHeight="1" x14ac:dyDescent="0.25">
      <c r="B27" s="576" t="s">
        <v>115</v>
      </c>
      <c r="C27" s="576"/>
      <c r="D27" s="576"/>
      <c r="E27" s="576"/>
      <c r="F27" s="576"/>
      <c r="G27" s="576"/>
      <c r="H27" s="179"/>
      <c r="I27" s="179"/>
      <c r="J27" s="179"/>
      <c r="M27" s="227"/>
      <c r="N27" s="173"/>
      <c r="O27" s="173"/>
      <c r="P27" s="173"/>
      <c r="R27" s="173"/>
      <c r="S27" s="173"/>
      <c r="T27" s="172"/>
    </row>
    <row r="28" spans="1:25" ht="15.75" customHeight="1" x14ac:dyDescent="0.25">
      <c r="B28" s="179"/>
      <c r="C28" s="179"/>
      <c r="D28" s="179"/>
      <c r="E28" s="179"/>
      <c r="F28" s="179"/>
      <c r="G28" s="179"/>
      <c r="H28" s="179"/>
      <c r="I28" s="179"/>
      <c r="J28" s="179"/>
      <c r="M28" s="227"/>
      <c r="N28" s="173"/>
      <c r="O28" s="173"/>
      <c r="P28" s="173"/>
      <c r="R28" s="173"/>
      <c r="S28" s="173"/>
      <c r="T28" s="172"/>
    </row>
    <row r="29" spans="1:25" ht="15.75" customHeight="1" x14ac:dyDescent="0.25">
      <c r="B29" s="576" t="s">
        <v>139</v>
      </c>
      <c r="C29" s="576"/>
      <c r="D29" s="576"/>
      <c r="E29" s="576"/>
      <c r="F29" s="576"/>
      <c r="G29" s="576"/>
      <c r="H29" s="179"/>
      <c r="I29" s="179"/>
      <c r="J29" s="179"/>
      <c r="M29" s="227"/>
      <c r="N29" s="173"/>
      <c r="O29" s="173"/>
      <c r="P29" s="173"/>
      <c r="R29" s="173"/>
      <c r="S29" s="173"/>
      <c r="T29" s="172"/>
    </row>
    <row r="30" spans="1:25" ht="15.75" customHeight="1" x14ac:dyDescent="0.25">
      <c r="B30" s="589" t="s">
        <v>138</v>
      </c>
      <c r="C30" s="576"/>
      <c r="D30" s="576"/>
      <c r="E30" s="576"/>
      <c r="F30" s="576"/>
      <c r="G30" s="576"/>
      <c r="H30" s="179"/>
      <c r="I30" s="179"/>
      <c r="J30" s="179"/>
      <c r="M30" s="227"/>
      <c r="N30" s="173"/>
      <c r="O30" s="173"/>
      <c r="P30" s="173"/>
      <c r="R30" s="173"/>
      <c r="S30" s="173"/>
      <c r="T30" s="172"/>
    </row>
    <row r="31" spans="1:25" ht="15.75" customHeight="1" x14ac:dyDescent="0.25">
      <c r="B31" s="179"/>
      <c r="C31" s="179"/>
      <c r="D31" s="179"/>
      <c r="E31" s="179"/>
      <c r="F31" s="179"/>
      <c r="G31" s="179"/>
      <c r="H31" s="179"/>
      <c r="I31" s="179"/>
      <c r="J31" s="179"/>
      <c r="M31" s="227"/>
      <c r="N31" s="173"/>
      <c r="O31" s="173"/>
      <c r="P31" s="173"/>
      <c r="R31" s="173"/>
      <c r="S31" s="173"/>
      <c r="T31" s="172"/>
    </row>
    <row r="32" spans="1:25" ht="15.75" customHeight="1" x14ac:dyDescent="0.25">
      <c r="B32" s="131" t="s">
        <v>98</v>
      </c>
      <c r="C32" s="183" t="s">
        <v>101</v>
      </c>
      <c r="D32" s="183" t="s">
        <v>102</v>
      </c>
      <c r="E32" s="183"/>
      <c r="F32" s="179"/>
      <c r="G32" s="179"/>
      <c r="H32" s="179"/>
      <c r="I32" s="179"/>
      <c r="J32" s="179"/>
      <c r="M32" s="227"/>
      <c r="N32" s="173"/>
      <c r="O32" s="173"/>
      <c r="P32" s="173"/>
      <c r="R32" s="173"/>
      <c r="S32" s="173"/>
      <c r="T32" s="172"/>
    </row>
    <row r="33" spans="2:20" ht="15.75" customHeight="1" x14ac:dyDescent="0.25">
      <c r="B33" s="135" t="s">
        <v>99</v>
      </c>
      <c r="C33" s="185" t="s">
        <v>236</v>
      </c>
      <c r="D33" s="185" t="s">
        <v>105</v>
      </c>
      <c r="E33" s="185"/>
      <c r="M33" s="227"/>
      <c r="N33" s="173"/>
      <c r="O33" s="173"/>
      <c r="P33" s="173"/>
      <c r="R33" s="173"/>
      <c r="S33" s="173"/>
      <c r="T33" s="172"/>
    </row>
    <row r="34" spans="2:20" ht="15.75" customHeight="1" x14ac:dyDescent="0.25">
      <c r="B34" s="135" t="s">
        <v>100</v>
      </c>
      <c r="C34" s="185" t="s">
        <v>185</v>
      </c>
      <c r="D34" s="185" t="s">
        <v>237</v>
      </c>
      <c r="E34" s="185"/>
      <c r="M34" s="227"/>
      <c r="N34" s="173"/>
      <c r="O34" s="173"/>
      <c r="P34" s="173"/>
      <c r="R34" s="173"/>
      <c r="S34" s="173"/>
      <c r="T34" s="172"/>
    </row>
    <row r="35" spans="2:20" ht="15.75" customHeight="1" x14ac:dyDescent="0.25">
      <c r="B35" s="135" t="s">
        <v>315</v>
      </c>
      <c r="C35" s="185" t="s">
        <v>234</v>
      </c>
      <c r="D35" s="185" t="s">
        <v>235</v>
      </c>
      <c r="E35" s="185"/>
      <c r="M35" s="227"/>
      <c r="N35" s="173"/>
      <c r="O35" s="173"/>
      <c r="P35" s="173"/>
      <c r="Q35" s="141"/>
      <c r="R35" s="173"/>
      <c r="S35" s="173"/>
      <c r="T35" s="172"/>
    </row>
    <row r="36" spans="2:20" ht="15.75" customHeight="1" x14ac:dyDescent="0.25">
      <c r="B36" s="135" t="s">
        <v>314</v>
      </c>
      <c r="C36" s="185" t="s">
        <v>234</v>
      </c>
      <c r="D36" s="185" t="s">
        <v>235</v>
      </c>
      <c r="E36" s="185"/>
      <c r="M36" s="227"/>
      <c r="N36" s="173"/>
      <c r="O36" s="173"/>
      <c r="P36" s="173"/>
      <c r="Q36" s="141"/>
      <c r="R36" s="173"/>
      <c r="S36" s="173"/>
      <c r="T36" s="172"/>
    </row>
    <row r="37" spans="2:20" ht="15.75" customHeight="1" x14ac:dyDescent="0.25">
      <c r="E37" s="185"/>
      <c r="M37" s="227"/>
      <c r="N37" s="173"/>
      <c r="O37" s="173"/>
      <c r="P37" s="173"/>
      <c r="Q37" s="141"/>
      <c r="R37" s="173"/>
      <c r="S37" s="173"/>
      <c r="T37" s="172"/>
    </row>
    <row r="38" spans="2:20" ht="15.75" customHeight="1" x14ac:dyDescent="0.25">
      <c r="C38" s="185"/>
      <c r="D38" s="185"/>
      <c r="E38" s="185"/>
      <c r="M38" s="227"/>
      <c r="N38" s="173"/>
      <c r="O38" s="173"/>
      <c r="P38" s="173"/>
      <c r="Q38" s="141"/>
      <c r="R38" s="173"/>
      <c r="S38" s="173"/>
      <c r="T38" s="172"/>
    </row>
    <row r="39" spans="2:20" ht="15.75" customHeight="1" x14ac:dyDescent="0.25">
      <c r="B39" s="572" t="s">
        <v>214</v>
      </c>
      <c r="C39" s="572"/>
      <c r="D39" s="572"/>
      <c r="E39" s="572"/>
      <c r="F39" s="572"/>
      <c r="G39" s="572"/>
      <c r="H39" s="572"/>
      <c r="I39" s="572"/>
      <c r="M39" s="227"/>
      <c r="N39" s="173"/>
      <c r="O39" s="173"/>
      <c r="P39" s="173"/>
      <c r="Q39" s="141"/>
      <c r="R39" s="173"/>
      <c r="S39" s="173"/>
      <c r="T39" s="172"/>
    </row>
    <row r="40" spans="2:20" ht="15.75" customHeight="1" x14ac:dyDescent="0.25">
      <c r="B40" s="128" t="s">
        <v>215</v>
      </c>
      <c r="C40" s="185"/>
      <c r="D40" s="185"/>
      <c r="E40" s="185"/>
      <c r="M40" s="227"/>
      <c r="N40" s="173"/>
      <c r="O40" s="173"/>
      <c r="P40" s="173"/>
      <c r="Q40" s="141"/>
      <c r="R40" s="173"/>
      <c r="S40" s="173"/>
      <c r="T40" s="172"/>
    </row>
    <row r="41" spans="2:20" ht="15.75" customHeight="1" x14ac:dyDescent="0.25">
      <c r="B41" s="264"/>
      <c r="C41" s="187"/>
      <c r="D41" s="187"/>
      <c r="E41" s="187"/>
      <c r="F41" s="187"/>
      <c r="G41" s="187"/>
      <c r="H41" s="187"/>
      <c r="I41" s="187"/>
      <c r="J41" s="187"/>
      <c r="K41" s="189"/>
      <c r="L41" s="187"/>
      <c r="M41" s="187"/>
      <c r="N41" s="187"/>
      <c r="O41" s="188"/>
      <c r="P41" s="188"/>
      <c r="Q41" s="188"/>
      <c r="R41" s="302" t="s">
        <v>355</v>
      </c>
      <c r="S41" s="190"/>
      <c r="T41" s="200"/>
    </row>
    <row r="42" spans="2:20" ht="15.75" customHeight="1" x14ac:dyDescent="0.25">
      <c r="B42" s="283" t="s">
        <v>354</v>
      </c>
      <c r="C42" s="193" t="s">
        <v>2</v>
      </c>
      <c r="D42" s="193"/>
      <c r="E42" s="193"/>
      <c r="F42" s="193" t="s">
        <v>34</v>
      </c>
      <c r="G42" s="193" t="s">
        <v>35</v>
      </c>
      <c r="H42" s="193"/>
      <c r="I42" s="193"/>
      <c r="J42" s="193"/>
      <c r="K42" s="193"/>
      <c r="L42" s="193"/>
      <c r="M42" s="193" t="s">
        <v>36</v>
      </c>
      <c r="N42" s="193" t="s">
        <v>37</v>
      </c>
      <c r="O42" s="195"/>
      <c r="P42" s="195"/>
      <c r="Q42" s="195"/>
      <c r="R42" s="195" t="s">
        <v>81</v>
      </c>
      <c r="S42" s="195"/>
    </row>
    <row r="43" spans="2:20" ht="15.75" customHeight="1" x14ac:dyDescent="0.25">
      <c r="B43" s="197"/>
      <c r="C43" s="146"/>
      <c r="D43" s="146"/>
      <c r="E43" s="146"/>
      <c r="F43" s="146"/>
      <c r="G43" s="146"/>
      <c r="H43" s="146"/>
      <c r="I43" s="146"/>
      <c r="J43" s="146"/>
      <c r="K43" s="146"/>
      <c r="L43" s="146"/>
      <c r="M43" s="146"/>
      <c r="N43" s="146"/>
      <c r="R43" s="305"/>
      <c r="S43" s="306"/>
      <c r="T43" s="200"/>
    </row>
    <row r="44" spans="2:20" ht="15.75" customHeight="1" x14ac:dyDescent="0.25">
      <c r="B44" s="197"/>
      <c r="C44" s="146"/>
      <c r="D44" s="146"/>
      <c r="E44" s="146"/>
      <c r="F44" s="146"/>
      <c r="G44" s="146"/>
      <c r="H44" s="146"/>
      <c r="I44" s="146"/>
      <c r="J44" s="146"/>
      <c r="K44" s="146"/>
      <c r="L44" s="146"/>
      <c r="M44" s="146"/>
      <c r="N44" s="146"/>
    </row>
    <row r="45" spans="2:20" ht="15.75" customHeight="1" x14ac:dyDescent="0.25">
      <c r="B45" s="213"/>
      <c r="C45" s="214"/>
      <c r="D45" s="214"/>
      <c r="E45" s="214"/>
      <c r="F45" s="215"/>
      <c r="G45" s="216"/>
      <c r="H45" s="216"/>
      <c r="I45" s="216"/>
      <c r="J45" s="216"/>
      <c r="K45" s="216"/>
      <c r="L45" s="216"/>
      <c r="M45" s="164"/>
      <c r="N45" s="212"/>
    </row>
    <row r="46" spans="2:20" ht="15.75" customHeight="1" x14ac:dyDescent="0.25">
      <c r="B46" s="238"/>
      <c r="C46" s="233"/>
      <c r="D46" s="233"/>
      <c r="E46" s="233"/>
      <c r="F46" s="215"/>
      <c r="G46" s="239"/>
      <c r="H46" s="239"/>
      <c r="I46" s="239"/>
      <c r="J46" s="239"/>
      <c r="K46" s="216"/>
      <c r="L46" s="239"/>
      <c r="M46" s="164"/>
      <c r="N46" s="244"/>
      <c r="O46" s="141"/>
      <c r="P46" s="141"/>
      <c r="Q46" s="141"/>
    </row>
    <row r="47" spans="2:20" ht="15.75" customHeight="1" x14ac:dyDescent="0.25">
      <c r="B47" s="238"/>
      <c r="C47" s="233"/>
      <c r="D47" s="233"/>
      <c r="E47" s="233"/>
      <c r="F47" s="215"/>
      <c r="G47" s="239"/>
      <c r="H47" s="239"/>
      <c r="I47" s="239"/>
      <c r="J47" s="239"/>
      <c r="K47" s="216"/>
      <c r="L47" s="239"/>
      <c r="M47" s="241"/>
      <c r="N47" s="244"/>
      <c r="O47" s="141"/>
      <c r="P47" s="141"/>
      <c r="Q47" s="141"/>
    </row>
    <row r="48" spans="2:20" ht="15.75" customHeight="1" x14ac:dyDescent="0.25">
      <c r="B48" s="238"/>
      <c r="C48" s="233"/>
      <c r="D48" s="233"/>
      <c r="E48" s="233"/>
      <c r="F48" s="215"/>
      <c r="G48" s="239"/>
      <c r="H48" s="239"/>
      <c r="I48" s="239"/>
      <c r="J48" s="239"/>
      <c r="K48" s="216"/>
      <c r="L48" s="239"/>
      <c r="M48" s="235"/>
      <c r="N48" s="212"/>
      <c r="O48" s="240"/>
      <c r="P48" s="240"/>
      <c r="Q48" s="141"/>
    </row>
    <row r="49" spans="2:24" ht="15.75" customHeight="1" x14ac:dyDescent="0.25">
      <c r="B49" s="238"/>
      <c r="C49" s="233"/>
      <c r="D49" s="233"/>
      <c r="E49" s="233"/>
      <c r="F49" s="215"/>
      <c r="G49" s="239"/>
      <c r="H49" s="239"/>
      <c r="I49" s="239"/>
      <c r="J49" s="239"/>
      <c r="K49" s="216"/>
      <c r="L49" s="239"/>
      <c r="M49" s="235"/>
      <c r="N49" s="212"/>
      <c r="O49" s="240"/>
      <c r="P49" s="240"/>
      <c r="Q49" s="141"/>
    </row>
    <row r="50" spans="2:24" ht="15.75" customHeight="1" x14ac:dyDescent="0.25">
      <c r="B50" s="238"/>
      <c r="C50" s="233"/>
      <c r="D50" s="233"/>
      <c r="E50" s="233"/>
      <c r="F50" s="215"/>
      <c r="G50" s="239"/>
      <c r="H50" s="239"/>
      <c r="I50" s="239"/>
      <c r="J50" s="239"/>
      <c r="K50" s="216"/>
      <c r="L50" s="239"/>
      <c r="M50" s="235"/>
      <c r="N50" s="212"/>
      <c r="O50" s="240"/>
      <c r="P50" s="240"/>
      <c r="Q50" s="141"/>
    </row>
    <row r="51" spans="2:24" ht="15.75" customHeight="1" x14ac:dyDescent="0.25">
      <c r="B51" s="238"/>
      <c r="C51" s="233"/>
      <c r="D51" s="233"/>
      <c r="E51" s="233"/>
      <c r="F51" s="215"/>
      <c r="G51" s="239"/>
      <c r="H51" s="239"/>
      <c r="I51" s="239"/>
      <c r="J51" s="239"/>
      <c r="K51" s="216"/>
      <c r="L51" s="239"/>
      <c r="M51" s="235"/>
      <c r="N51" s="212"/>
      <c r="O51" s="240"/>
      <c r="P51" s="240"/>
      <c r="Q51" s="141"/>
    </row>
    <row r="52" spans="2:24" ht="15.75" customHeight="1" x14ac:dyDescent="0.25">
      <c r="B52" s="238"/>
      <c r="C52" s="233"/>
      <c r="D52" s="233"/>
      <c r="E52" s="233"/>
      <c r="F52" s="215"/>
      <c r="G52" s="239"/>
      <c r="H52" s="239"/>
      <c r="I52" s="239"/>
      <c r="J52" s="239"/>
      <c r="K52" s="216"/>
      <c r="L52" s="239"/>
      <c r="M52" s="235"/>
      <c r="N52" s="212"/>
      <c r="O52" s="240"/>
      <c r="P52" s="246"/>
      <c r="Q52" s="147"/>
      <c r="R52" s="144"/>
      <c r="S52" s="144"/>
      <c r="T52" s="147"/>
      <c r="V52" s="135" t="s">
        <v>301</v>
      </c>
      <c r="W52" s="173">
        <f>W23</f>
        <v>162432.18999999997</v>
      </c>
      <c r="X52" s="173"/>
    </row>
    <row r="53" spans="2:24" ht="15.75" customHeight="1" x14ac:dyDescent="0.25">
      <c r="B53" s="238"/>
      <c r="C53" s="233"/>
      <c r="D53" s="233"/>
      <c r="E53" s="233"/>
      <c r="F53" s="215"/>
      <c r="G53" s="239"/>
      <c r="H53" s="239"/>
      <c r="I53" s="239"/>
      <c r="J53" s="239"/>
      <c r="K53" s="216"/>
      <c r="L53" s="239"/>
      <c r="M53" s="235"/>
      <c r="N53" s="212"/>
      <c r="O53" s="240"/>
      <c r="P53" s="246"/>
      <c r="Q53" s="147"/>
      <c r="R53" s="144"/>
      <c r="S53" s="144"/>
      <c r="T53" s="147"/>
    </row>
    <row r="54" spans="2:24" ht="15.75" customHeight="1" x14ac:dyDescent="0.25">
      <c r="P54" s="166"/>
      <c r="Q54" s="144"/>
      <c r="R54" s="144"/>
      <c r="S54" s="144"/>
      <c r="T54" s="165"/>
    </row>
    <row r="55" spans="2:24" ht="15.75" customHeight="1" x14ac:dyDescent="0.25">
      <c r="F55" s="175"/>
      <c r="G55" s="243"/>
      <c r="H55" s="243"/>
      <c r="I55" s="243"/>
      <c r="J55" s="243"/>
      <c r="K55" s="242"/>
      <c r="L55" s="243"/>
      <c r="P55" s="144"/>
      <c r="Q55" s="144"/>
      <c r="R55" s="144"/>
      <c r="S55" s="144"/>
      <c r="T55" s="147"/>
    </row>
    <row r="56" spans="2:24" ht="15.75" customHeight="1" x14ac:dyDescent="0.25">
      <c r="P56" s="144"/>
      <c r="Q56" s="144"/>
      <c r="R56" s="144"/>
      <c r="S56" s="144"/>
      <c r="T56" s="147"/>
      <c r="W56" s="173"/>
    </row>
    <row r="57" spans="2:24" ht="15.75" customHeight="1" x14ac:dyDescent="0.25">
      <c r="P57" s="144"/>
      <c r="Q57" s="144"/>
      <c r="R57" s="144"/>
      <c r="S57" s="144"/>
      <c r="T57" s="147"/>
      <c r="W57" s="173"/>
    </row>
    <row r="58" spans="2:24" ht="15.75" customHeight="1" x14ac:dyDescent="0.25"/>
    <row r="59" spans="2:24" ht="15.75" customHeight="1" x14ac:dyDescent="0.25"/>
    <row r="60" spans="2:24" ht="15.75" customHeight="1" x14ac:dyDescent="0.25"/>
    <row r="61" spans="2:24" ht="15.75" customHeight="1" x14ac:dyDescent="0.25"/>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sheetData>
  <mergeCells count="7">
    <mergeCell ref="U4:W4"/>
    <mergeCell ref="U5:W5"/>
    <mergeCell ref="B39:I39"/>
    <mergeCell ref="B30:G30"/>
    <mergeCell ref="B25:G25"/>
    <mergeCell ref="B27:G27"/>
    <mergeCell ref="B29:G29"/>
  </mergeCells>
  <conditionalFormatting sqref="A7:P22 U7:Y22 R7:S22">
    <cfRule type="expression" dxfId="32" priority="1">
      <formula>MOD(ROW(),2)=0</formula>
    </cfRule>
  </conditionalFormatting>
  <hyperlinks>
    <hyperlink ref="B30" r:id="rId1"/>
  </hyperlinks>
  <printOptions horizontalCentered="1" gridLines="1"/>
  <pageMargins left="0" right="0" top="0.75" bottom="0.75" header="0.3" footer="0.3"/>
  <pageSetup scale="51" orientation="landscape" horizontalDpi="1200" verticalDpi="1200" r:id="rId2"/>
  <ignoredErrors>
    <ignoredError sqref="H9"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Z67"/>
  <sheetViews>
    <sheetView showGridLines="0" zoomScale="80" zoomScaleNormal="80" workbookViewId="0">
      <pane xSplit="2" ySplit="6" topLeftCell="H7" activePane="bottomRight" state="frozen"/>
      <selection activeCell="X1" sqref="X1:X1048576"/>
      <selection pane="topRight" activeCell="X1" sqref="X1:X1048576"/>
      <selection pane="bottomLeft" activeCell="X1" sqref="X1:X1048576"/>
      <selection pane="bottomRight" activeCell="Y7" sqref="Y7:Y23"/>
    </sheetView>
  </sheetViews>
  <sheetFormatPr defaultColWidth="9.140625" defaultRowHeight="15" x14ac:dyDescent="0.25"/>
  <cols>
    <col min="1" max="1" width="7.85546875" style="135" customWidth="1"/>
    <col min="2" max="2" width="75.7109375" style="135" bestFit="1" customWidth="1"/>
    <col min="3" max="3" width="47.85546875" style="135" bestFit="1" customWidth="1"/>
    <col min="4" max="4" width="14.28515625" style="135" customWidth="1"/>
    <col min="5" max="5" width="8.28515625" style="135" customWidth="1"/>
    <col min="6" max="6" width="19.42578125" style="135" customWidth="1"/>
    <col min="7" max="7" width="23" style="135" customWidth="1"/>
    <col min="8" max="8" width="10.7109375" style="135" customWidth="1"/>
    <col min="9" max="10" width="12.42578125" style="135" customWidth="1"/>
    <col min="11" max="11" width="15" style="135" customWidth="1"/>
    <col min="12" max="12" width="9.42578125" style="135" bestFit="1" customWidth="1"/>
    <col min="13" max="13" width="19.28515625" style="135" customWidth="1"/>
    <col min="14" max="14" width="15.85546875" style="135" bestFit="1" customWidth="1"/>
    <col min="15" max="15" width="13" style="135" bestFit="1" customWidth="1"/>
    <col min="16" max="16" width="15.85546875" style="135" bestFit="1" customWidth="1"/>
    <col min="17" max="17" width="3.7109375" style="135" customWidth="1"/>
    <col min="18" max="18" width="16.5703125" style="135" customWidth="1"/>
    <col min="19" max="19" width="15.85546875" style="135" bestFit="1" customWidth="1"/>
    <col min="20" max="20" width="3.7109375" style="141" customWidth="1"/>
    <col min="21" max="21" width="13.5703125" style="135" customWidth="1"/>
    <col min="22" max="22" width="15" style="135" bestFit="1" customWidth="1"/>
    <col min="23" max="23" width="14" style="135" bestFit="1" customWidth="1"/>
    <col min="24" max="24" width="14.28515625" style="135" customWidth="1"/>
    <col min="25" max="25" width="15.85546875" style="135" customWidth="1"/>
    <col min="26" max="26" width="10" style="135" bestFit="1" customWidth="1"/>
    <col min="27" max="16384" width="9.140625" style="135"/>
  </cols>
  <sheetData>
    <row r="1" spans="1:26" ht="15.75" customHeight="1" x14ac:dyDescent="0.25">
      <c r="A1" s="132" t="s">
        <v>173</v>
      </c>
    </row>
    <row r="2" spans="1:26" ht="15.75" customHeight="1" x14ac:dyDescent="0.25">
      <c r="A2" s="138" t="str">
        <f>'#3394 Montessori Acad Early  '!A2</f>
        <v>Federal Grant Allocations/Reimbursements as of: 06/30/2023</v>
      </c>
      <c r="B2" s="202"/>
      <c r="N2" s="140"/>
      <c r="O2" s="140"/>
      <c r="Q2" s="141"/>
      <c r="R2" s="141"/>
      <c r="S2" s="141"/>
    </row>
    <row r="3" spans="1:26" ht="15.75" customHeight="1" x14ac:dyDescent="0.25">
      <c r="A3" s="142" t="s">
        <v>56</v>
      </c>
      <c r="B3" s="132"/>
      <c r="D3" s="132"/>
      <c r="E3" s="132"/>
      <c r="F3" s="132"/>
      <c r="Q3" s="141"/>
      <c r="R3" s="141"/>
      <c r="S3" s="141"/>
      <c r="U3" s="136"/>
      <c r="V3" s="143"/>
    </row>
    <row r="4" spans="1:26" ht="15.75" customHeight="1" x14ac:dyDescent="0.25">
      <c r="A4" s="132" t="s">
        <v>147</v>
      </c>
      <c r="N4" s="253"/>
      <c r="O4" s="253"/>
      <c r="P4" s="253"/>
      <c r="Q4" s="146"/>
      <c r="R4" s="141"/>
      <c r="S4" s="141"/>
      <c r="T4" s="146"/>
      <c r="U4" s="574" t="s">
        <v>211</v>
      </c>
      <c r="V4" s="574"/>
      <c r="W4" s="574"/>
      <c r="X4" s="148"/>
      <c r="Y4" s="147"/>
    </row>
    <row r="5" spans="1:26" ht="15.75" thickBot="1" x14ac:dyDescent="0.3">
      <c r="A5" s="137"/>
      <c r="H5" s="148"/>
      <c r="I5" s="148"/>
      <c r="N5" s="253"/>
      <c r="O5" s="253"/>
      <c r="P5" s="253"/>
      <c r="Q5" s="146"/>
      <c r="R5" s="150"/>
      <c r="S5" s="150"/>
      <c r="T5" s="146"/>
      <c r="U5" s="577"/>
      <c r="V5" s="577"/>
      <c r="W5" s="577"/>
      <c r="X5" s="146"/>
      <c r="Y5" s="151"/>
    </row>
    <row r="6" spans="1:26" s="205" customFormat="1" ht="90.75"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204"/>
      <c r="R6" s="154" t="s">
        <v>256</v>
      </c>
      <c r="S6" s="155" t="s">
        <v>257</v>
      </c>
      <c r="T6" s="204"/>
      <c r="U6" s="363" t="s">
        <v>263</v>
      </c>
      <c r="V6" s="364" t="s">
        <v>350</v>
      </c>
      <c r="W6" s="365" t="s">
        <v>351</v>
      </c>
      <c r="X6" s="410" t="s">
        <v>340</v>
      </c>
      <c r="Y6" s="159" t="str">
        <f>'#3394 Montessori Acad Early  '!Y6</f>
        <v>Available Budget as of 06/30/2023</v>
      </c>
    </row>
    <row r="7" spans="1:26" ht="15.75" customHeight="1" x14ac:dyDescent="0.25">
      <c r="A7" s="137">
        <v>4201</v>
      </c>
      <c r="B7" s="135" t="s">
        <v>326</v>
      </c>
      <c r="C7" s="392" t="s">
        <v>95</v>
      </c>
      <c r="D7" s="185" t="s">
        <v>218</v>
      </c>
      <c r="E7" s="185" t="s">
        <v>253</v>
      </c>
      <c r="F7" s="135" t="s">
        <v>219</v>
      </c>
      <c r="G7" s="135" t="s">
        <v>7</v>
      </c>
      <c r="H7" s="170">
        <v>2.7199999999999998E-2</v>
      </c>
      <c r="I7" s="170">
        <v>0.15010000000000001</v>
      </c>
      <c r="J7" s="171">
        <v>45107</v>
      </c>
      <c r="K7" s="171">
        <v>45108</v>
      </c>
      <c r="L7" s="171">
        <v>44743</v>
      </c>
      <c r="M7" s="137" t="s">
        <v>212</v>
      </c>
      <c r="N7" s="396">
        <v>209452.5</v>
      </c>
      <c r="O7" s="412">
        <f>235553.5-209452.5+28584</f>
        <v>54685</v>
      </c>
      <c r="P7" s="413">
        <f>N7+O7</f>
        <v>264137.5</v>
      </c>
      <c r="Q7" s="450"/>
      <c r="R7" s="453">
        <v>0</v>
      </c>
      <c r="S7" s="413">
        <f>P7-R7</f>
        <v>264137.5</v>
      </c>
      <c r="T7" s="418"/>
      <c r="U7" s="396">
        <v>170903.82</v>
      </c>
      <c r="V7" s="397">
        <v>0</v>
      </c>
      <c r="W7" s="397">
        <f>U7+V7</f>
        <v>170903.82</v>
      </c>
      <c r="X7" s="515">
        <v>0</v>
      </c>
      <c r="Y7" s="509">
        <f>S7-W7</f>
        <v>93233.68</v>
      </c>
    </row>
    <row r="8" spans="1:26" s="144" customFormat="1" ht="15.75" customHeight="1" x14ac:dyDescent="0.25">
      <c r="A8" s="160">
        <v>4221</v>
      </c>
      <c r="B8" s="144" t="s">
        <v>336</v>
      </c>
      <c r="C8" s="444" t="s">
        <v>337</v>
      </c>
      <c r="D8" s="162" t="s">
        <v>186</v>
      </c>
      <c r="E8" s="162" t="s">
        <v>338</v>
      </c>
      <c r="F8" s="144" t="s">
        <v>339</v>
      </c>
      <c r="G8" s="144" t="s">
        <v>7</v>
      </c>
      <c r="H8" s="163">
        <v>2.7199999999999998E-2</v>
      </c>
      <c r="I8" s="163">
        <v>0.15010000000000001</v>
      </c>
      <c r="J8" s="164">
        <v>45138</v>
      </c>
      <c r="K8" s="164">
        <v>45153</v>
      </c>
      <c r="L8" s="164">
        <v>44743</v>
      </c>
      <c r="M8" s="160" t="s">
        <v>333</v>
      </c>
      <c r="N8" s="384">
        <v>226978.75</v>
      </c>
      <c r="O8" s="431">
        <v>0</v>
      </c>
      <c r="P8" s="432">
        <f t="shared" ref="P8:P9" si="0">N8+O8</f>
        <v>226978.75</v>
      </c>
      <c r="Q8" s="451"/>
      <c r="R8" s="454">
        <v>0</v>
      </c>
      <c r="S8" s="432">
        <f t="shared" ref="S8:S23" si="1">P8-R8</f>
        <v>226978.75</v>
      </c>
      <c r="T8" s="452"/>
      <c r="U8" s="384">
        <v>71135.61</v>
      </c>
      <c r="V8" s="391">
        <v>0</v>
      </c>
      <c r="W8" s="385">
        <f t="shared" ref="W8:W9" si="2">U8+V8</f>
        <v>71135.61</v>
      </c>
      <c r="X8" s="484">
        <v>0</v>
      </c>
      <c r="Y8" s="514">
        <f t="shared" ref="Y8:Y23" si="3">S8-W8</f>
        <v>155843.14000000001</v>
      </c>
    </row>
    <row r="9" spans="1:26" ht="15.75" customHeight="1" x14ac:dyDescent="0.25">
      <c r="A9" s="137">
        <v>4222</v>
      </c>
      <c r="B9" s="135" t="s">
        <v>331</v>
      </c>
      <c r="C9" s="392" t="s">
        <v>282</v>
      </c>
      <c r="D9" s="185" t="s">
        <v>218</v>
      </c>
      <c r="E9" s="185" t="s">
        <v>283</v>
      </c>
      <c r="F9" s="135" t="s">
        <v>284</v>
      </c>
      <c r="G9" s="135" t="s">
        <v>7</v>
      </c>
      <c r="H9" s="170">
        <v>2.7199999999999998E-2</v>
      </c>
      <c r="I9" s="170">
        <v>0.15010000000000001</v>
      </c>
      <c r="J9" s="171">
        <v>45107</v>
      </c>
      <c r="K9" s="171">
        <v>45108</v>
      </c>
      <c r="L9" s="171">
        <v>44743</v>
      </c>
      <c r="M9" s="137" t="s">
        <v>322</v>
      </c>
      <c r="N9" s="399">
        <v>30000</v>
      </c>
      <c r="O9" s="415">
        <v>0</v>
      </c>
      <c r="P9" s="416">
        <f t="shared" si="0"/>
        <v>30000</v>
      </c>
      <c r="Q9" s="450"/>
      <c r="R9" s="455">
        <v>0</v>
      </c>
      <c r="S9" s="416">
        <f t="shared" si="1"/>
        <v>30000</v>
      </c>
      <c r="T9" s="418"/>
      <c r="U9" s="399">
        <v>30000</v>
      </c>
      <c r="V9" s="385">
        <v>0</v>
      </c>
      <c r="W9" s="385">
        <f t="shared" si="2"/>
        <v>30000</v>
      </c>
      <c r="X9" s="484">
        <v>0</v>
      </c>
      <c r="Y9" s="441">
        <f t="shared" si="3"/>
        <v>0</v>
      </c>
    </row>
    <row r="10" spans="1:26" ht="15.75" customHeight="1" x14ac:dyDescent="0.25">
      <c r="A10" s="137">
        <v>4423</v>
      </c>
      <c r="B10" s="135" t="s">
        <v>210</v>
      </c>
      <c r="C10" s="238" t="s">
        <v>305</v>
      </c>
      <c r="D10" s="137" t="s">
        <v>183</v>
      </c>
      <c r="E10" s="137" t="s">
        <v>242</v>
      </c>
      <c r="F10" s="135" t="s">
        <v>196</v>
      </c>
      <c r="G10" s="135" t="s">
        <v>7</v>
      </c>
      <c r="H10" s="170">
        <v>2.7199999999999998E-2</v>
      </c>
      <c r="I10" s="170">
        <v>0.15010000000000001</v>
      </c>
      <c r="J10" s="171">
        <v>45199</v>
      </c>
      <c r="K10" s="171">
        <v>45214</v>
      </c>
      <c r="L10" s="171">
        <v>44201</v>
      </c>
      <c r="M10" s="137" t="s">
        <v>192</v>
      </c>
      <c r="N10" s="384">
        <v>112778.97</v>
      </c>
      <c r="O10" s="385">
        <v>0</v>
      </c>
      <c r="P10" s="416">
        <f>N10+O10</f>
        <v>112778.97</v>
      </c>
      <c r="Q10" s="130"/>
      <c r="R10" s="399">
        <v>103900.31</v>
      </c>
      <c r="S10" s="416">
        <f t="shared" si="1"/>
        <v>8878.6600000000035</v>
      </c>
      <c r="T10" s="418"/>
      <c r="U10" s="399">
        <v>8878.66</v>
      </c>
      <c r="V10" s="385">
        <v>0</v>
      </c>
      <c r="W10" s="385">
        <f>U10+V10</f>
        <v>8878.66</v>
      </c>
      <c r="X10" s="484">
        <v>0</v>
      </c>
      <c r="Y10" s="441">
        <f t="shared" si="3"/>
        <v>0</v>
      </c>
    </row>
    <row r="11" spans="1:26" s="144" customFormat="1" ht="15.75" customHeight="1" x14ac:dyDescent="0.25">
      <c r="A11" s="160">
        <v>4426</v>
      </c>
      <c r="B11" s="144" t="s">
        <v>320</v>
      </c>
      <c r="C11" s="217" t="s">
        <v>305</v>
      </c>
      <c r="D11" s="160" t="s">
        <v>183</v>
      </c>
      <c r="E11" s="160" t="s">
        <v>252</v>
      </c>
      <c r="F11" s="144" t="s">
        <v>184</v>
      </c>
      <c r="G11" s="144" t="s">
        <v>7</v>
      </c>
      <c r="H11" s="163">
        <v>2.7199999999999998E-2</v>
      </c>
      <c r="I11" s="163">
        <v>0.15010000000000001</v>
      </c>
      <c r="J11" s="164">
        <v>45199</v>
      </c>
      <c r="K11" s="164">
        <v>45214</v>
      </c>
      <c r="L11" s="164">
        <v>44201</v>
      </c>
      <c r="M11" s="160" t="s">
        <v>190</v>
      </c>
      <c r="N11" s="384">
        <v>208765.9</v>
      </c>
      <c r="O11" s="391">
        <v>0</v>
      </c>
      <c r="P11" s="432">
        <f>N11+O11</f>
        <v>208765.9</v>
      </c>
      <c r="Q11" s="133"/>
      <c r="R11" s="384">
        <v>208396.7</v>
      </c>
      <c r="S11" s="432">
        <f t="shared" si="1"/>
        <v>369.19999999998254</v>
      </c>
      <c r="T11" s="452"/>
      <c r="U11" s="384">
        <v>0</v>
      </c>
      <c r="V11" s="391">
        <v>0</v>
      </c>
      <c r="W11" s="391">
        <f>U11+V11</f>
        <v>0</v>
      </c>
      <c r="X11" s="483">
        <v>369.2</v>
      </c>
      <c r="Y11" s="514">
        <f>S11-W11-X11</f>
        <v>-1.7450929590268061E-11</v>
      </c>
      <c r="Z11" s="166"/>
    </row>
    <row r="12" spans="1:26" s="144" customFormat="1" ht="15.75" customHeight="1" x14ac:dyDescent="0.25">
      <c r="A12" s="160">
        <v>4427</v>
      </c>
      <c r="B12" s="144" t="s">
        <v>193</v>
      </c>
      <c r="C12" s="217" t="s">
        <v>305</v>
      </c>
      <c r="D12" s="160" t="s">
        <v>183</v>
      </c>
      <c r="E12" s="160" t="s">
        <v>249</v>
      </c>
      <c r="F12" s="144" t="s">
        <v>195</v>
      </c>
      <c r="G12" s="144" t="s">
        <v>7</v>
      </c>
      <c r="H12" s="163">
        <v>2.7199999999999998E-2</v>
      </c>
      <c r="I12" s="163">
        <v>0.15010000000000001</v>
      </c>
      <c r="J12" s="164">
        <v>45199</v>
      </c>
      <c r="K12" s="164">
        <v>45214</v>
      </c>
      <c r="L12" s="164">
        <v>44201</v>
      </c>
      <c r="M12" s="160" t="s">
        <v>191</v>
      </c>
      <c r="N12" s="384">
        <v>23826.54</v>
      </c>
      <c r="O12" s="391">
        <v>0</v>
      </c>
      <c r="P12" s="432">
        <f t="shared" ref="P12" si="4">N12+O12</f>
        <v>23826.54</v>
      </c>
      <c r="Q12" s="133"/>
      <c r="R12" s="384">
        <v>22961.95</v>
      </c>
      <c r="S12" s="432">
        <f t="shared" si="1"/>
        <v>864.59000000000015</v>
      </c>
      <c r="T12" s="452"/>
      <c r="U12" s="384">
        <v>0</v>
      </c>
      <c r="V12" s="391">
        <v>0</v>
      </c>
      <c r="W12" s="391">
        <f t="shared" ref="W12" si="5">U12+V12</f>
        <v>0</v>
      </c>
      <c r="X12" s="483">
        <v>864.59</v>
      </c>
      <c r="Y12" s="514">
        <f>S12-W12-X12</f>
        <v>0</v>
      </c>
      <c r="Z12" s="166"/>
    </row>
    <row r="13" spans="1:26" ht="15.75" customHeight="1" x14ac:dyDescent="0.25">
      <c r="A13" s="137">
        <v>4428</v>
      </c>
      <c r="B13" s="135" t="s">
        <v>208</v>
      </c>
      <c r="C13" s="238" t="s">
        <v>305</v>
      </c>
      <c r="D13" s="137" t="s">
        <v>183</v>
      </c>
      <c r="E13" s="137" t="s">
        <v>241</v>
      </c>
      <c r="F13" s="135" t="s">
        <v>209</v>
      </c>
      <c r="G13" s="135" t="s">
        <v>7</v>
      </c>
      <c r="H13" s="170">
        <v>2.7199999999999998E-2</v>
      </c>
      <c r="I13" s="170">
        <v>0.15010000000000001</v>
      </c>
      <c r="J13" s="171">
        <v>45199</v>
      </c>
      <c r="K13" s="171">
        <v>45214</v>
      </c>
      <c r="L13" s="171">
        <v>44201</v>
      </c>
      <c r="M13" s="137" t="s">
        <v>230</v>
      </c>
      <c r="N13" s="384">
        <v>16841.37</v>
      </c>
      <c r="O13" s="385">
        <v>0</v>
      </c>
      <c r="P13" s="416">
        <f t="shared" ref="P13:P18" si="6">N13+O13</f>
        <v>16841.37</v>
      </c>
      <c r="Q13" s="130"/>
      <c r="R13" s="399">
        <v>0</v>
      </c>
      <c r="S13" s="416">
        <f t="shared" si="1"/>
        <v>16841.37</v>
      </c>
      <c r="T13" s="418"/>
      <c r="U13" s="399">
        <v>0</v>
      </c>
      <c r="V13" s="385">
        <v>0</v>
      </c>
      <c r="W13" s="385">
        <f t="shared" ref="W13:W18" si="7">U13+V13</f>
        <v>0</v>
      </c>
      <c r="X13" s="484">
        <v>0</v>
      </c>
      <c r="Y13" s="441">
        <f t="shared" si="3"/>
        <v>16841.37</v>
      </c>
    </row>
    <row r="14" spans="1:26" ht="15.75" customHeight="1" x14ac:dyDescent="0.25">
      <c r="A14" s="137">
        <v>4429</v>
      </c>
      <c r="B14" s="135" t="s">
        <v>206</v>
      </c>
      <c r="C14" s="238" t="s">
        <v>305</v>
      </c>
      <c r="D14" s="137" t="s">
        <v>183</v>
      </c>
      <c r="E14" s="137" t="s">
        <v>247</v>
      </c>
      <c r="F14" s="135" t="s">
        <v>207</v>
      </c>
      <c r="G14" s="135" t="s">
        <v>7</v>
      </c>
      <c r="H14" s="170">
        <v>2.7199999999999998E-2</v>
      </c>
      <c r="I14" s="170">
        <v>0.15010000000000001</v>
      </c>
      <c r="J14" s="171">
        <v>45199</v>
      </c>
      <c r="K14" s="171">
        <v>45214</v>
      </c>
      <c r="L14" s="171">
        <v>44201</v>
      </c>
      <c r="M14" s="137" t="s">
        <v>229</v>
      </c>
      <c r="N14" s="384">
        <v>1921.2</v>
      </c>
      <c r="O14" s="385">
        <v>0</v>
      </c>
      <c r="P14" s="416">
        <f t="shared" si="6"/>
        <v>1921.2</v>
      </c>
      <c r="Q14" s="130"/>
      <c r="R14" s="399">
        <v>0</v>
      </c>
      <c r="S14" s="416">
        <f t="shared" si="1"/>
        <v>1921.2</v>
      </c>
      <c r="T14" s="418"/>
      <c r="U14" s="399">
        <v>0</v>
      </c>
      <c r="V14" s="385">
        <v>0</v>
      </c>
      <c r="W14" s="385">
        <f t="shared" si="7"/>
        <v>0</v>
      </c>
      <c r="X14" s="484">
        <v>0</v>
      </c>
      <c r="Y14" s="441">
        <f t="shared" si="3"/>
        <v>1921.2</v>
      </c>
    </row>
    <row r="15" spans="1:26" ht="15.75" customHeight="1" x14ac:dyDescent="0.25">
      <c r="A15" s="137">
        <v>4450</v>
      </c>
      <c r="B15" s="135" t="s">
        <v>231</v>
      </c>
      <c r="C15" s="293" t="s">
        <v>200</v>
      </c>
      <c r="D15" s="137" t="s">
        <v>201</v>
      </c>
      <c r="E15" s="290" t="s">
        <v>246</v>
      </c>
      <c r="F15" s="135" t="s">
        <v>232</v>
      </c>
      <c r="G15" s="135" t="s">
        <v>7</v>
      </c>
      <c r="H15" s="170">
        <v>0.05</v>
      </c>
      <c r="I15" s="170">
        <v>0.15010000000000001</v>
      </c>
      <c r="J15" s="171">
        <v>45565</v>
      </c>
      <c r="K15" s="171">
        <v>45580</v>
      </c>
      <c r="L15" s="171">
        <v>44279</v>
      </c>
      <c r="M15" s="137" t="s">
        <v>233</v>
      </c>
      <c r="N15" s="384">
        <v>10581.43</v>
      </c>
      <c r="O15" s="385">
        <v>0</v>
      </c>
      <c r="P15" s="416">
        <f t="shared" si="6"/>
        <v>10581.43</v>
      </c>
      <c r="Q15" s="130"/>
      <c r="R15" s="399">
        <v>0</v>
      </c>
      <c r="S15" s="416">
        <f t="shared" si="1"/>
        <v>10581.43</v>
      </c>
      <c r="T15" s="418"/>
      <c r="U15" s="399">
        <v>0</v>
      </c>
      <c r="V15" s="385">
        <v>0</v>
      </c>
      <c r="W15" s="385">
        <f t="shared" si="7"/>
        <v>0</v>
      </c>
      <c r="X15" s="484">
        <v>0</v>
      </c>
      <c r="Y15" s="441">
        <f t="shared" si="3"/>
        <v>10581.43</v>
      </c>
    </row>
    <row r="16" spans="1:26" ht="15.75" customHeight="1" x14ac:dyDescent="0.25">
      <c r="A16" s="137">
        <v>4452</v>
      </c>
      <c r="B16" s="135" t="s">
        <v>204</v>
      </c>
      <c r="C16" s="293" t="s">
        <v>200</v>
      </c>
      <c r="D16" s="137" t="s">
        <v>201</v>
      </c>
      <c r="E16" s="137" t="s">
        <v>245</v>
      </c>
      <c r="F16" s="135" t="s">
        <v>205</v>
      </c>
      <c r="G16" s="135" t="s">
        <v>7</v>
      </c>
      <c r="H16" s="170">
        <v>0.05</v>
      </c>
      <c r="I16" s="170">
        <v>0.15010000000000001</v>
      </c>
      <c r="J16" s="171">
        <v>45565</v>
      </c>
      <c r="K16" s="171">
        <v>45580</v>
      </c>
      <c r="L16" s="171">
        <v>44279</v>
      </c>
      <c r="M16" s="137" t="s">
        <v>203</v>
      </c>
      <c r="N16" s="384">
        <v>204061.6</v>
      </c>
      <c r="O16" s="385">
        <v>31.97</v>
      </c>
      <c r="P16" s="416">
        <f t="shared" si="6"/>
        <v>204093.57</v>
      </c>
      <c r="Q16" s="130"/>
      <c r="R16" s="399">
        <v>0</v>
      </c>
      <c r="S16" s="416">
        <f t="shared" si="1"/>
        <v>204093.57</v>
      </c>
      <c r="T16" s="418"/>
      <c r="U16" s="399">
        <v>0</v>
      </c>
      <c r="V16" s="385">
        <v>0</v>
      </c>
      <c r="W16" s="385">
        <f t="shared" si="7"/>
        <v>0</v>
      </c>
      <c r="X16" s="484">
        <v>0</v>
      </c>
      <c r="Y16" s="441">
        <f t="shared" si="3"/>
        <v>204093.57</v>
      </c>
    </row>
    <row r="17" spans="1:25" ht="15.75" customHeight="1" x14ac:dyDescent="0.25">
      <c r="A17" s="137">
        <v>4454</v>
      </c>
      <c r="B17" s="135" t="s">
        <v>306</v>
      </c>
      <c r="C17" s="293" t="s">
        <v>200</v>
      </c>
      <c r="D17" s="137" t="s">
        <v>201</v>
      </c>
      <c r="E17" s="137" t="s">
        <v>248</v>
      </c>
      <c r="F17" s="135" t="s">
        <v>228</v>
      </c>
      <c r="G17" s="135" t="s">
        <v>7</v>
      </c>
      <c r="H17" s="170">
        <v>0.05</v>
      </c>
      <c r="I17" s="170">
        <v>0.15010000000000001</v>
      </c>
      <c r="J17" s="171">
        <v>45565</v>
      </c>
      <c r="K17" s="171">
        <v>45580</v>
      </c>
      <c r="L17" s="171">
        <v>44279</v>
      </c>
      <c r="M17" s="137" t="s">
        <v>327</v>
      </c>
      <c r="N17" s="384">
        <v>10370.17</v>
      </c>
      <c r="O17" s="385">
        <v>191.07</v>
      </c>
      <c r="P17" s="416">
        <f t="shared" si="6"/>
        <v>10561.24</v>
      </c>
      <c r="Q17" s="130"/>
      <c r="R17" s="399">
        <v>0</v>
      </c>
      <c r="S17" s="416">
        <f t="shared" si="1"/>
        <v>10561.24</v>
      </c>
      <c r="T17" s="418"/>
      <c r="U17" s="399">
        <v>0</v>
      </c>
      <c r="V17" s="385">
        <v>0</v>
      </c>
      <c r="W17" s="385">
        <f t="shared" si="7"/>
        <v>0</v>
      </c>
      <c r="X17" s="484">
        <v>0</v>
      </c>
      <c r="Y17" s="441">
        <f t="shared" si="3"/>
        <v>10561.24</v>
      </c>
    </row>
    <row r="18" spans="1:25" ht="15.75" customHeight="1" x14ac:dyDescent="0.25">
      <c r="A18" s="137">
        <v>4457</v>
      </c>
      <c r="B18" s="135" t="s">
        <v>266</v>
      </c>
      <c r="C18" s="293" t="s">
        <v>200</v>
      </c>
      <c r="D18" s="137" t="s">
        <v>201</v>
      </c>
      <c r="E18" s="137" t="s">
        <v>267</v>
      </c>
      <c r="F18" s="135" t="s">
        <v>268</v>
      </c>
      <c r="G18" s="135" t="s">
        <v>7</v>
      </c>
      <c r="H18" s="170">
        <v>0.05</v>
      </c>
      <c r="I18" s="170">
        <v>0.15010000000000001</v>
      </c>
      <c r="J18" s="171">
        <v>45565</v>
      </c>
      <c r="K18" s="171">
        <v>45580</v>
      </c>
      <c r="L18" s="171">
        <v>44279</v>
      </c>
      <c r="M18" s="137" t="s">
        <v>312</v>
      </c>
      <c r="N18" s="384">
        <v>4935.8900000000003</v>
      </c>
      <c r="O18" s="385">
        <v>0</v>
      </c>
      <c r="P18" s="416">
        <f t="shared" si="6"/>
        <v>4935.8900000000003</v>
      </c>
      <c r="Q18" s="130"/>
      <c r="R18" s="399">
        <v>0</v>
      </c>
      <c r="S18" s="416">
        <f t="shared" si="1"/>
        <v>4935.8900000000003</v>
      </c>
      <c r="T18" s="418"/>
      <c r="U18" s="399">
        <v>0</v>
      </c>
      <c r="V18" s="385">
        <v>0</v>
      </c>
      <c r="W18" s="385">
        <f t="shared" si="7"/>
        <v>0</v>
      </c>
      <c r="X18" s="484">
        <v>0</v>
      </c>
      <c r="Y18" s="441">
        <f t="shared" si="3"/>
        <v>4935.8900000000003</v>
      </c>
    </row>
    <row r="19" spans="1:25" ht="15.75" customHeight="1" x14ac:dyDescent="0.25">
      <c r="A19" s="137">
        <v>4459</v>
      </c>
      <c r="B19" s="135" t="s">
        <v>243</v>
      </c>
      <c r="C19" s="293" t="s">
        <v>200</v>
      </c>
      <c r="D19" s="137" t="s">
        <v>201</v>
      </c>
      <c r="E19" s="137" t="s">
        <v>244</v>
      </c>
      <c r="F19" s="135" t="s">
        <v>202</v>
      </c>
      <c r="G19" s="135" t="s">
        <v>7</v>
      </c>
      <c r="H19" s="170">
        <v>0.05</v>
      </c>
      <c r="I19" s="170">
        <v>0.15010000000000001</v>
      </c>
      <c r="J19" s="171">
        <v>45565</v>
      </c>
      <c r="K19" s="171">
        <v>45580</v>
      </c>
      <c r="L19" s="171">
        <v>44279</v>
      </c>
      <c r="M19" s="137" t="s">
        <v>203</v>
      </c>
      <c r="N19" s="384">
        <v>816246.38</v>
      </c>
      <c r="O19" s="385">
        <v>127.86</v>
      </c>
      <c r="P19" s="416">
        <f t="shared" ref="P19:P23" si="8">N19+O19</f>
        <v>816374.24</v>
      </c>
      <c r="Q19" s="130"/>
      <c r="R19" s="399">
        <v>0</v>
      </c>
      <c r="S19" s="416">
        <f t="shared" si="1"/>
        <v>816374.24</v>
      </c>
      <c r="T19" s="418"/>
      <c r="U19" s="399">
        <v>0</v>
      </c>
      <c r="V19" s="385">
        <v>0</v>
      </c>
      <c r="W19" s="385">
        <f t="shared" ref="W19:W23" si="9">U19+V19</f>
        <v>0</v>
      </c>
      <c r="X19" s="484">
        <v>0</v>
      </c>
      <c r="Y19" s="441">
        <f t="shared" si="3"/>
        <v>816374.24</v>
      </c>
    </row>
    <row r="20" spans="1:25" ht="15.75" customHeight="1" x14ac:dyDescent="0.25">
      <c r="A20" s="137">
        <v>4461</v>
      </c>
      <c r="B20" s="135" t="s">
        <v>288</v>
      </c>
      <c r="C20" s="293" t="s">
        <v>200</v>
      </c>
      <c r="D20" s="137" t="s">
        <v>201</v>
      </c>
      <c r="E20" s="137" t="s">
        <v>273</v>
      </c>
      <c r="F20" s="135" t="s">
        <v>274</v>
      </c>
      <c r="G20" s="135" t="s">
        <v>7</v>
      </c>
      <c r="H20" s="170">
        <v>0.05</v>
      </c>
      <c r="I20" s="170">
        <v>0.15010000000000001</v>
      </c>
      <c r="J20" s="171">
        <v>45565</v>
      </c>
      <c r="K20" s="171">
        <v>45580</v>
      </c>
      <c r="L20" s="171">
        <v>44279</v>
      </c>
      <c r="M20" s="137" t="s">
        <v>310</v>
      </c>
      <c r="N20" s="384">
        <v>5563.4000000000005</v>
      </c>
      <c r="O20" s="385">
        <v>0</v>
      </c>
      <c r="P20" s="416">
        <f t="shared" si="8"/>
        <v>5563.4000000000005</v>
      </c>
      <c r="Q20" s="130"/>
      <c r="R20" s="399">
        <v>0</v>
      </c>
      <c r="S20" s="416">
        <f t="shared" si="1"/>
        <v>5563.4000000000005</v>
      </c>
      <c r="T20" s="418"/>
      <c r="U20" s="399">
        <v>5563.4</v>
      </c>
      <c r="V20" s="385">
        <v>0</v>
      </c>
      <c r="W20" s="385">
        <f t="shared" si="9"/>
        <v>5563.4</v>
      </c>
      <c r="X20" s="484">
        <v>0</v>
      </c>
      <c r="Y20" s="441">
        <f t="shared" si="3"/>
        <v>0</v>
      </c>
    </row>
    <row r="21" spans="1:25" ht="15.75" customHeight="1" x14ac:dyDescent="0.25">
      <c r="A21" s="137">
        <v>4462</v>
      </c>
      <c r="B21" s="135" t="s">
        <v>317</v>
      </c>
      <c r="C21" s="293" t="s">
        <v>200</v>
      </c>
      <c r="D21" s="137" t="s">
        <v>201</v>
      </c>
      <c r="E21" s="137" t="s">
        <v>275</v>
      </c>
      <c r="F21" s="135" t="s">
        <v>276</v>
      </c>
      <c r="G21" s="135" t="s">
        <v>7</v>
      </c>
      <c r="H21" s="170">
        <v>0.05</v>
      </c>
      <c r="I21" s="170">
        <v>0.15010000000000001</v>
      </c>
      <c r="J21" s="171">
        <v>45565</v>
      </c>
      <c r="K21" s="171">
        <v>45580</v>
      </c>
      <c r="L21" s="171">
        <v>44279</v>
      </c>
      <c r="M21" s="137" t="s">
        <v>311</v>
      </c>
      <c r="N21" s="384">
        <v>8174.81</v>
      </c>
      <c r="O21" s="385">
        <v>0</v>
      </c>
      <c r="P21" s="416">
        <f t="shared" si="8"/>
        <v>8174.81</v>
      </c>
      <c r="Q21" s="130"/>
      <c r="R21" s="399">
        <v>0</v>
      </c>
      <c r="S21" s="416">
        <f t="shared" si="1"/>
        <v>8174.81</v>
      </c>
      <c r="T21" s="418"/>
      <c r="U21" s="399">
        <v>0</v>
      </c>
      <c r="V21" s="385">
        <v>0</v>
      </c>
      <c r="W21" s="385">
        <f t="shared" si="9"/>
        <v>0</v>
      </c>
      <c r="X21" s="484">
        <v>0</v>
      </c>
      <c r="Y21" s="441">
        <f t="shared" si="3"/>
        <v>8174.81</v>
      </c>
    </row>
    <row r="22" spans="1:25" ht="15.75" customHeight="1" x14ac:dyDescent="0.25">
      <c r="A22" s="137">
        <v>4463</v>
      </c>
      <c r="B22" s="135" t="s">
        <v>290</v>
      </c>
      <c r="C22" s="293" t="s">
        <v>200</v>
      </c>
      <c r="D22" s="137" t="s">
        <v>201</v>
      </c>
      <c r="E22" s="137" t="s">
        <v>277</v>
      </c>
      <c r="F22" s="135" t="s">
        <v>278</v>
      </c>
      <c r="G22" s="135" t="s">
        <v>7</v>
      </c>
      <c r="H22" s="170">
        <v>0.05</v>
      </c>
      <c r="I22" s="170">
        <v>0.15010000000000001</v>
      </c>
      <c r="J22" s="171">
        <v>45565</v>
      </c>
      <c r="K22" s="171">
        <v>45580</v>
      </c>
      <c r="L22" s="171">
        <v>44279</v>
      </c>
      <c r="M22" s="137" t="s">
        <v>308</v>
      </c>
      <c r="N22" s="384">
        <v>27568.14</v>
      </c>
      <c r="O22" s="385">
        <v>0</v>
      </c>
      <c r="P22" s="416">
        <f t="shared" si="8"/>
        <v>27568.14</v>
      </c>
      <c r="Q22" s="130"/>
      <c r="R22" s="399">
        <v>0</v>
      </c>
      <c r="S22" s="416">
        <f t="shared" si="1"/>
        <v>27568.14</v>
      </c>
      <c r="T22" s="418"/>
      <c r="U22" s="399">
        <v>0</v>
      </c>
      <c r="V22" s="385">
        <v>0</v>
      </c>
      <c r="W22" s="385">
        <f t="shared" si="9"/>
        <v>0</v>
      </c>
      <c r="X22" s="484">
        <v>0</v>
      </c>
      <c r="Y22" s="441">
        <f t="shared" si="3"/>
        <v>27568.14</v>
      </c>
    </row>
    <row r="23" spans="1:25" ht="15.75" customHeight="1" x14ac:dyDescent="0.25">
      <c r="A23" s="137">
        <v>4464</v>
      </c>
      <c r="B23" s="135" t="s">
        <v>318</v>
      </c>
      <c r="C23" s="293" t="s">
        <v>313</v>
      </c>
      <c r="D23" s="137" t="s">
        <v>183</v>
      </c>
      <c r="E23" s="137" t="s">
        <v>279</v>
      </c>
      <c r="F23" s="135" t="s">
        <v>280</v>
      </c>
      <c r="G23" s="135" t="s">
        <v>7</v>
      </c>
      <c r="H23" s="170">
        <v>0.05</v>
      </c>
      <c r="I23" s="170">
        <v>0.15010000000000001</v>
      </c>
      <c r="J23" s="171">
        <v>45199</v>
      </c>
      <c r="K23" s="171">
        <v>45214</v>
      </c>
      <c r="L23" s="171">
        <v>44201</v>
      </c>
      <c r="M23" s="137" t="s">
        <v>309</v>
      </c>
      <c r="N23" s="400">
        <v>40915.33</v>
      </c>
      <c r="O23" s="401">
        <v>0</v>
      </c>
      <c r="P23" s="416">
        <f t="shared" si="8"/>
        <v>40915.33</v>
      </c>
      <c r="Q23" s="130"/>
      <c r="R23" s="435">
        <v>0</v>
      </c>
      <c r="S23" s="425">
        <f t="shared" si="1"/>
        <v>40915.33</v>
      </c>
      <c r="T23" s="418"/>
      <c r="U23" s="435">
        <v>0</v>
      </c>
      <c r="V23" s="401">
        <v>0</v>
      </c>
      <c r="W23" s="401">
        <f t="shared" si="9"/>
        <v>0</v>
      </c>
      <c r="X23" s="485">
        <v>0</v>
      </c>
      <c r="Y23" s="510">
        <f t="shared" si="3"/>
        <v>40915.33</v>
      </c>
    </row>
    <row r="24" spans="1:25" ht="15.75" customHeight="1" thickBot="1" x14ac:dyDescent="0.3">
      <c r="C24" s="238"/>
      <c r="D24" s="137"/>
      <c r="E24" s="137"/>
      <c r="I24" s="170" t="s">
        <v>91</v>
      </c>
      <c r="J24" s="201"/>
      <c r="K24" s="201"/>
      <c r="L24" s="201"/>
      <c r="M24" s="227" t="s">
        <v>38</v>
      </c>
      <c r="N24" s="387">
        <f>SUM(N7:N23)</f>
        <v>1958982.3799999997</v>
      </c>
      <c r="O24" s="388">
        <f>SUM(O7:O23)</f>
        <v>55035.9</v>
      </c>
      <c r="P24" s="389">
        <f>SUM(P7:P23)</f>
        <v>2014018.2799999998</v>
      </c>
      <c r="Q24" s="130"/>
      <c r="R24" s="387">
        <f>SUM(R7:R23)</f>
        <v>335258.96000000002</v>
      </c>
      <c r="S24" s="389">
        <f>SUM(S7:S23)</f>
        <v>1678759.32</v>
      </c>
      <c r="T24" s="130"/>
      <c r="U24" s="406">
        <f>SUM(U7:U23)</f>
        <v>286481.49</v>
      </c>
      <c r="V24" s="417">
        <f>SUM(V7:V23)</f>
        <v>0</v>
      </c>
      <c r="W24" s="417">
        <f>SUM(W7:W23)</f>
        <v>286481.49</v>
      </c>
      <c r="X24" s="505">
        <f>SUM(X7:X23)</f>
        <v>1233.79</v>
      </c>
      <c r="Y24" s="506">
        <f>SUM(Y7:Y23)</f>
        <v>1391044.04</v>
      </c>
    </row>
    <row r="25" spans="1:25" ht="15.75" customHeight="1" thickTop="1" x14ac:dyDescent="0.25">
      <c r="C25" s="185"/>
      <c r="D25" s="185"/>
      <c r="E25" s="185"/>
      <c r="J25" s="201"/>
      <c r="K25" s="201"/>
      <c r="L25" s="201"/>
      <c r="N25" s="173"/>
      <c r="O25" s="173"/>
      <c r="P25" s="173"/>
      <c r="R25" s="173"/>
      <c r="S25" s="173"/>
      <c r="T25" s="172"/>
    </row>
    <row r="26" spans="1:25" ht="15.75" customHeight="1" x14ac:dyDescent="0.25">
      <c r="C26" s="185"/>
      <c r="D26" s="185"/>
      <c r="E26" s="185"/>
      <c r="M26" s="227"/>
      <c r="N26" s="173"/>
      <c r="O26" s="173"/>
      <c r="P26" s="173"/>
      <c r="R26" s="173"/>
      <c r="S26" s="173"/>
      <c r="T26" s="172"/>
    </row>
    <row r="27" spans="1:25" ht="15.75" customHeight="1" x14ac:dyDescent="0.25">
      <c r="C27" s="185"/>
      <c r="D27" s="185"/>
      <c r="E27" s="185"/>
      <c r="M27" s="227"/>
      <c r="N27" s="173"/>
      <c r="O27" s="173"/>
      <c r="P27" s="173"/>
      <c r="R27" s="173"/>
      <c r="S27" s="173"/>
      <c r="T27" s="172"/>
    </row>
    <row r="28" spans="1:25" ht="15.75" customHeight="1" x14ac:dyDescent="0.25">
      <c r="B28" s="132" t="s">
        <v>111</v>
      </c>
      <c r="C28" s="185"/>
      <c r="D28" s="185"/>
      <c r="E28" s="185"/>
      <c r="M28" s="227"/>
      <c r="N28" s="173"/>
      <c r="O28" s="173"/>
      <c r="P28" s="173"/>
      <c r="R28" s="173"/>
      <c r="S28" s="173"/>
      <c r="T28" s="172"/>
    </row>
    <row r="29" spans="1:25" ht="15.75" customHeight="1" x14ac:dyDescent="0.25">
      <c r="B29" s="576" t="s">
        <v>352</v>
      </c>
      <c r="C29" s="576"/>
      <c r="D29" s="576"/>
      <c r="E29" s="576"/>
      <c r="F29" s="576"/>
      <c r="G29" s="576"/>
      <c r="H29" s="179"/>
      <c r="I29" s="179"/>
      <c r="J29" s="179"/>
      <c r="M29" s="227"/>
      <c r="N29" s="173"/>
      <c r="O29" s="173"/>
      <c r="P29" s="173"/>
      <c r="R29" s="173"/>
      <c r="S29" s="173"/>
      <c r="T29" s="172"/>
    </row>
    <row r="30" spans="1:25" ht="15.75" customHeight="1" x14ac:dyDescent="0.25">
      <c r="C30" s="185"/>
      <c r="D30" s="185"/>
      <c r="E30" s="185"/>
      <c r="M30" s="227"/>
      <c r="N30" s="173"/>
      <c r="O30" s="173"/>
      <c r="P30" s="173"/>
      <c r="R30" s="173"/>
      <c r="S30" s="173"/>
      <c r="T30" s="172"/>
    </row>
    <row r="31" spans="1:25" ht="15.75" customHeight="1" x14ac:dyDescent="0.25">
      <c r="B31" s="576" t="s">
        <v>115</v>
      </c>
      <c r="C31" s="576"/>
      <c r="D31" s="576"/>
      <c r="E31" s="576"/>
      <c r="F31" s="576"/>
      <c r="G31" s="576"/>
      <c r="H31" s="179"/>
      <c r="I31" s="179"/>
      <c r="J31" s="179"/>
      <c r="M31" s="227"/>
      <c r="N31" s="173"/>
      <c r="O31" s="173"/>
      <c r="P31" s="173"/>
      <c r="R31" s="173"/>
      <c r="S31" s="173"/>
      <c r="T31" s="172"/>
    </row>
    <row r="32" spans="1:25" ht="15.75" customHeight="1" x14ac:dyDescent="0.25">
      <c r="B32" s="179"/>
      <c r="C32" s="179"/>
      <c r="D32" s="179"/>
      <c r="E32" s="179"/>
      <c r="F32" s="179"/>
      <c r="G32" s="179"/>
      <c r="H32" s="179"/>
      <c r="I32" s="179"/>
      <c r="J32" s="179"/>
      <c r="M32" s="227"/>
      <c r="N32" s="173"/>
      <c r="O32" s="173"/>
      <c r="P32" s="173"/>
      <c r="R32" s="173"/>
      <c r="S32" s="173"/>
      <c r="T32" s="172"/>
    </row>
    <row r="33" spans="2:20" ht="15.75" customHeight="1" x14ac:dyDescent="0.25">
      <c r="B33" s="576" t="s">
        <v>139</v>
      </c>
      <c r="C33" s="576"/>
      <c r="D33" s="576"/>
      <c r="E33" s="576"/>
      <c r="F33" s="576"/>
      <c r="G33" s="576"/>
      <c r="H33" s="179"/>
      <c r="I33" s="179"/>
      <c r="J33" s="179"/>
      <c r="M33" s="227"/>
      <c r="N33" s="173"/>
      <c r="O33" s="173"/>
      <c r="P33" s="173"/>
      <c r="R33" s="173"/>
      <c r="S33" s="173"/>
      <c r="T33" s="172"/>
    </row>
    <row r="34" spans="2:20" ht="15.75" customHeight="1" x14ac:dyDescent="0.25">
      <c r="B34" s="589" t="s">
        <v>138</v>
      </c>
      <c r="C34" s="576"/>
      <c r="D34" s="576"/>
      <c r="E34" s="576"/>
      <c r="F34" s="576"/>
      <c r="G34" s="576"/>
      <c r="H34" s="179"/>
      <c r="I34" s="179"/>
      <c r="J34" s="179"/>
      <c r="M34" s="227"/>
      <c r="N34" s="284"/>
      <c r="O34" s="173"/>
      <c r="P34" s="173"/>
      <c r="R34" s="173"/>
      <c r="S34" s="173"/>
      <c r="T34" s="172"/>
    </row>
    <row r="35" spans="2:20" ht="15.75" customHeight="1" x14ac:dyDescent="0.25">
      <c r="B35" s="179"/>
      <c r="C35" s="179"/>
      <c r="D35" s="179"/>
      <c r="E35" s="179"/>
      <c r="F35" s="179"/>
      <c r="G35" s="179"/>
      <c r="H35" s="179"/>
      <c r="I35" s="179"/>
      <c r="J35" s="179"/>
      <c r="M35" s="227"/>
      <c r="N35" s="173"/>
      <c r="O35" s="173"/>
      <c r="P35" s="173"/>
      <c r="R35" s="173"/>
      <c r="S35" s="173"/>
      <c r="T35" s="172"/>
    </row>
    <row r="36" spans="2:20" ht="15.75" customHeight="1" x14ac:dyDescent="0.25">
      <c r="B36" s="131" t="s">
        <v>98</v>
      </c>
      <c r="C36" s="183" t="s">
        <v>101</v>
      </c>
      <c r="D36" s="183" t="s">
        <v>102</v>
      </c>
      <c r="E36" s="183"/>
      <c r="F36" s="179"/>
      <c r="G36" s="179"/>
      <c r="H36" s="179"/>
      <c r="I36" s="179"/>
      <c r="J36" s="179"/>
      <c r="M36" s="227"/>
      <c r="N36" s="173"/>
      <c r="O36" s="173"/>
      <c r="P36" s="173"/>
      <c r="R36" s="173"/>
      <c r="S36" s="173"/>
      <c r="T36" s="172"/>
    </row>
    <row r="37" spans="2:20" ht="15.75" customHeight="1" x14ac:dyDescent="0.25">
      <c r="B37" s="135" t="s">
        <v>99</v>
      </c>
      <c r="C37" s="185" t="s">
        <v>236</v>
      </c>
      <c r="D37" s="185" t="s">
        <v>105</v>
      </c>
      <c r="E37" s="185"/>
      <c r="M37" s="227"/>
      <c r="N37" s="173"/>
      <c r="O37" s="173"/>
      <c r="P37" s="173"/>
      <c r="R37" s="173"/>
      <c r="S37" s="173"/>
      <c r="T37" s="172"/>
    </row>
    <row r="38" spans="2:20" ht="15.75" customHeight="1" x14ac:dyDescent="0.25">
      <c r="B38" s="135" t="s">
        <v>100</v>
      </c>
      <c r="C38" s="185" t="s">
        <v>185</v>
      </c>
      <c r="D38" s="185" t="s">
        <v>237</v>
      </c>
      <c r="E38" s="185"/>
      <c r="M38" s="227"/>
      <c r="N38" s="173"/>
      <c r="O38" s="173"/>
      <c r="P38" s="173"/>
      <c r="R38" s="173"/>
      <c r="S38" s="173"/>
      <c r="T38" s="172"/>
    </row>
    <row r="39" spans="2:20" ht="15.75" customHeight="1" x14ac:dyDescent="0.25">
      <c r="B39" s="135" t="s">
        <v>315</v>
      </c>
      <c r="C39" s="185" t="s">
        <v>234</v>
      </c>
      <c r="D39" s="185" t="s">
        <v>235</v>
      </c>
      <c r="E39" s="185"/>
      <c r="M39" s="227"/>
      <c r="N39" s="173"/>
      <c r="O39" s="173"/>
      <c r="P39" s="173"/>
      <c r="R39" s="173"/>
      <c r="S39" s="173"/>
      <c r="T39" s="172"/>
    </row>
    <row r="40" spans="2:20" ht="15.75" customHeight="1" x14ac:dyDescent="0.25">
      <c r="B40" s="135" t="s">
        <v>314</v>
      </c>
      <c r="C40" s="185" t="s">
        <v>234</v>
      </c>
      <c r="D40" s="185" t="s">
        <v>235</v>
      </c>
      <c r="E40" s="185"/>
      <c r="M40" s="227"/>
      <c r="N40" s="173"/>
      <c r="O40" s="173"/>
      <c r="P40" s="173"/>
      <c r="R40" s="173"/>
      <c r="S40" s="173"/>
      <c r="T40" s="172"/>
    </row>
    <row r="41" spans="2:20" ht="15.75" customHeight="1" x14ac:dyDescent="0.25">
      <c r="E41" s="185"/>
      <c r="M41" s="227"/>
      <c r="N41" s="173"/>
      <c r="O41" s="173"/>
      <c r="P41" s="173"/>
      <c r="R41" s="173"/>
      <c r="S41" s="173"/>
      <c r="T41" s="172"/>
    </row>
    <row r="42" spans="2:20" ht="15.75" customHeight="1" x14ac:dyDescent="0.25">
      <c r="C42" s="185"/>
      <c r="D42" s="185"/>
      <c r="E42" s="185"/>
      <c r="M42" s="227"/>
      <c r="N42" s="173"/>
      <c r="O42" s="173"/>
      <c r="P42" s="173"/>
      <c r="R42" s="173"/>
      <c r="S42" s="173"/>
      <c r="T42" s="172"/>
    </row>
    <row r="43" spans="2:20" ht="15.75" customHeight="1" x14ac:dyDescent="0.25">
      <c r="B43" s="572" t="s">
        <v>214</v>
      </c>
      <c r="C43" s="572"/>
      <c r="D43" s="572"/>
      <c r="E43" s="572"/>
      <c r="F43" s="572"/>
      <c r="G43" s="572"/>
      <c r="H43" s="572"/>
      <c r="I43" s="572"/>
      <c r="M43" s="227"/>
      <c r="N43" s="173"/>
      <c r="O43" s="173"/>
      <c r="P43" s="173"/>
      <c r="R43" s="173"/>
      <c r="S43" s="173"/>
      <c r="T43" s="172"/>
    </row>
    <row r="44" spans="2:20" ht="15.75" customHeight="1" x14ac:dyDescent="0.25">
      <c r="B44" s="128" t="s">
        <v>215</v>
      </c>
      <c r="C44" s="185"/>
      <c r="D44" s="185"/>
      <c r="E44" s="185"/>
      <c r="M44" s="227"/>
      <c r="N44" s="173"/>
      <c r="O44" s="173"/>
      <c r="P44" s="172"/>
      <c r="R44" s="173"/>
      <c r="S44" s="173"/>
      <c r="T44" s="172"/>
    </row>
    <row r="45" spans="2:20" ht="15.75" customHeight="1" x14ac:dyDescent="0.25">
      <c r="B45" s="195"/>
      <c r="C45" s="219"/>
      <c r="D45" s="219"/>
      <c r="E45" s="219"/>
      <c r="F45" s="195"/>
      <c r="G45" s="195"/>
      <c r="H45" s="195"/>
      <c r="I45" s="195"/>
      <c r="J45" s="195"/>
      <c r="K45" s="195"/>
      <c r="L45" s="195"/>
      <c r="M45" s="195"/>
      <c r="N45" s="195"/>
      <c r="O45" s="195"/>
      <c r="P45" s="195"/>
      <c r="Q45" s="195"/>
      <c r="R45" s="195"/>
      <c r="S45" s="196"/>
      <c r="T45" s="200"/>
    </row>
    <row r="46" spans="2:20" ht="15.75" customHeight="1" x14ac:dyDescent="0.25">
      <c r="O46" s="199"/>
      <c r="P46" s="199"/>
      <c r="Q46" s="199"/>
      <c r="R46" s="305" t="s">
        <v>355</v>
      </c>
      <c r="S46" s="306"/>
      <c r="T46" s="200"/>
    </row>
    <row r="47" spans="2:20" ht="15.75" customHeight="1" x14ac:dyDescent="0.25">
      <c r="B47" s="191" t="s">
        <v>354</v>
      </c>
      <c r="C47" s="193" t="s">
        <v>2</v>
      </c>
      <c r="D47" s="193"/>
      <c r="E47" s="193"/>
      <c r="F47" s="193" t="s">
        <v>34</v>
      </c>
      <c r="G47" s="193" t="s">
        <v>35</v>
      </c>
      <c r="H47" s="193"/>
      <c r="I47" s="193"/>
      <c r="J47" s="193"/>
      <c r="K47" s="193"/>
      <c r="L47" s="193"/>
      <c r="M47" s="193" t="s">
        <v>36</v>
      </c>
      <c r="N47" s="193" t="s">
        <v>37</v>
      </c>
      <c r="O47" s="194"/>
      <c r="P47" s="194"/>
      <c r="Q47" s="194"/>
      <c r="R47" s="195" t="s">
        <v>81</v>
      </c>
      <c r="S47" s="196"/>
      <c r="T47" s="200"/>
    </row>
    <row r="48" spans="2:20" ht="15.75" customHeight="1" x14ac:dyDescent="0.25">
      <c r="B48" s="197"/>
      <c r="C48" s="146"/>
      <c r="D48" s="146"/>
      <c r="E48" s="146"/>
      <c r="F48" s="146"/>
      <c r="G48" s="146"/>
      <c r="H48" s="146"/>
      <c r="I48" s="146"/>
      <c r="J48" s="146"/>
      <c r="K48" s="146"/>
      <c r="L48" s="146"/>
      <c r="M48" s="146"/>
      <c r="N48" s="146"/>
      <c r="O48" s="136"/>
      <c r="P48" s="136"/>
      <c r="Q48" s="136"/>
    </row>
    <row r="49" spans="2:24" ht="15.75" customHeight="1" x14ac:dyDescent="0.25">
      <c r="B49" s="213"/>
      <c r="C49" s="214"/>
      <c r="D49" s="214"/>
      <c r="E49" s="214"/>
      <c r="F49" s="144"/>
      <c r="G49" s="216"/>
      <c r="H49" s="216"/>
      <c r="I49" s="216"/>
      <c r="J49" s="216"/>
      <c r="K49" s="216"/>
      <c r="L49" s="216"/>
      <c r="M49" s="164"/>
      <c r="N49" s="212"/>
    </row>
    <row r="50" spans="2:24" ht="15.75" customHeight="1" x14ac:dyDescent="0.25">
      <c r="B50" s="213"/>
      <c r="C50" s="214"/>
      <c r="D50" s="214"/>
      <c r="E50" s="214"/>
      <c r="F50" s="144"/>
      <c r="G50" s="216"/>
      <c r="H50" s="216"/>
      <c r="I50" s="216"/>
      <c r="J50" s="216"/>
      <c r="K50" s="216"/>
      <c r="L50" s="216"/>
      <c r="M50" s="164"/>
      <c r="N50" s="212"/>
    </row>
    <row r="51" spans="2:24" ht="15.75" customHeight="1" x14ac:dyDescent="0.25">
      <c r="B51" s="213"/>
      <c r="C51" s="214"/>
      <c r="D51" s="214"/>
      <c r="E51" s="214"/>
      <c r="F51" s="144"/>
      <c r="G51" s="216"/>
      <c r="H51" s="216"/>
      <c r="I51" s="216"/>
      <c r="J51" s="216"/>
      <c r="K51" s="216"/>
      <c r="L51" s="216"/>
      <c r="M51" s="164"/>
      <c r="N51" s="212"/>
    </row>
    <row r="52" spans="2:24" ht="15.75" customHeight="1" x14ac:dyDescent="0.25">
      <c r="B52" s="213"/>
      <c r="C52" s="214"/>
      <c r="D52" s="214"/>
      <c r="E52" s="214"/>
      <c r="F52" s="144"/>
      <c r="G52" s="216"/>
      <c r="H52" s="216"/>
      <c r="I52" s="216"/>
      <c r="J52" s="216"/>
      <c r="K52" s="216"/>
      <c r="L52" s="216"/>
      <c r="M52" s="164"/>
      <c r="N52" s="212"/>
      <c r="P52" s="144"/>
      <c r="Q52" s="144"/>
      <c r="R52" s="144"/>
      <c r="S52" s="144"/>
      <c r="T52" s="147"/>
      <c r="V52" s="456" t="s">
        <v>301</v>
      </c>
      <c r="W52" s="173">
        <f>W24</f>
        <v>286481.49</v>
      </c>
    </row>
    <row r="53" spans="2:24" ht="15.75" customHeight="1" x14ac:dyDescent="0.25">
      <c r="B53" s="213"/>
      <c r="C53" s="214"/>
      <c r="D53" s="214"/>
      <c r="E53" s="214"/>
      <c r="F53" s="144"/>
      <c r="G53" s="216"/>
      <c r="H53" s="216"/>
      <c r="I53" s="216"/>
      <c r="J53" s="216"/>
      <c r="K53" s="216"/>
      <c r="L53" s="216"/>
      <c r="M53" s="164"/>
      <c r="N53" s="212"/>
      <c r="P53" s="144"/>
      <c r="Q53" s="144"/>
      <c r="R53" s="144"/>
      <c r="S53" s="144"/>
      <c r="T53" s="147"/>
    </row>
    <row r="54" spans="2:24" ht="15.75" customHeight="1" x14ac:dyDescent="0.25">
      <c r="C54" s="233"/>
      <c r="D54" s="233"/>
      <c r="E54" s="233"/>
      <c r="F54" s="215"/>
      <c r="G54" s="234"/>
      <c r="H54" s="234"/>
      <c r="I54" s="234"/>
      <c r="J54" s="234"/>
      <c r="K54" s="234"/>
      <c r="L54" s="234"/>
      <c r="M54" s="235"/>
      <c r="N54" s="236"/>
      <c r="O54" s="237"/>
      <c r="P54" s="166"/>
      <c r="Q54" s="147"/>
      <c r="R54" s="144"/>
      <c r="S54" s="144"/>
      <c r="T54" s="165"/>
      <c r="X54" s="173"/>
    </row>
    <row r="55" spans="2:24" ht="15.75" customHeight="1" x14ac:dyDescent="0.25">
      <c r="C55" s="233"/>
      <c r="D55" s="233"/>
      <c r="E55" s="233"/>
      <c r="F55" s="215"/>
      <c r="G55" s="234"/>
      <c r="H55" s="234"/>
      <c r="I55" s="234"/>
      <c r="J55" s="234"/>
      <c r="K55" s="234"/>
      <c r="L55" s="234"/>
      <c r="M55" s="235"/>
      <c r="N55" s="212"/>
      <c r="O55" s="240"/>
      <c r="P55" s="246"/>
      <c r="Q55" s="147"/>
      <c r="R55" s="144"/>
      <c r="S55" s="144"/>
      <c r="T55" s="147"/>
    </row>
    <row r="56" spans="2:24" ht="15.75" customHeight="1" x14ac:dyDescent="0.25">
      <c r="B56" s="238"/>
      <c r="C56" s="233"/>
      <c r="D56" s="233"/>
      <c r="E56" s="233"/>
      <c r="F56" s="215"/>
      <c r="G56" s="239"/>
      <c r="H56" s="239"/>
      <c r="I56" s="239"/>
      <c r="J56" s="239"/>
      <c r="K56" s="239"/>
      <c r="L56" s="239"/>
      <c r="M56" s="235"/>
      <c r="N56" s="212"/>
      <c r="O56" s="240"/>
      <c r="P56" s="240"/>
      <c r="Q56" s="141"/>
    </row>
    <row r="57" spans="2:24" ht="15.75" customHeight="1" x14ac:dyDescent="0.25">
      <c r="B57" s="238"/>
      <c r="C57" s="233"/>
      <c r="D57" s="233"/>
      <c r="E57" s="233"/>
      <c r="F57" s="215"/>
      <c r="G57" s="239"/>
      <c r="H57" s="239"/>
      <c r="I57" s="239"/>
      <c r="J57" s="239"/>
      <c r="K57" s="239"/>
      <c r="L57" s="239"/>
      <c r="M57" s="235"/>
      <c r="N57" s="212"/>
      <c r="O57" s="240"/>
      <c r="P57" s="240"/>
      <c r="Q57" s="141"/>
    </row>
    <row r="58" spans="2:24" ht="15.75" customHeight="1" x14ac:dyDescent="0.25">
      <c r="B58" s="238"/>
      <c r="C58" s="233"/>
      <c r="D58" s="233"/>
      <c r="E58" s="233"/>
      <c r="F58" s="215"/>
      <c r="G58" s="239"/>
      <c r="H58" s="239"/>
      <c r="I58" s="239"/>
      <c r="J58" s="239"/>
      <c r="K58" s="239"/>
      <c r="L58" s="239"/>
      <c r="M58" s="235"/>
      <c r="N58" s="217"/>
      <c r="O58" s="240"/>
      <c r="P58" s="240"/>
      <c r="Q58" s="141"/>
    </row>
    <row r="59" spans="2:24" ht="15.75" customHeight="1" x14ac:dyDescent="0.25">
      <c r="B59" s="238"/>
      <c r="C59" s="233"/>
      <c r="D59" s="233"/>
      <c r="E59" s="233"/>
      <c r="F59" s="215"/>
      <c r="G59" s="239"/>
      <c r="H59" s="239"/>
      <c r="I59" s="239"/>
      <c r="J59" s="239"/>
      <c r="K59" s="239"/>
      <c r="L59" s="239"/>
      <c r="M59" s="241"/>
    </row>
    <row r="60" spans="2:24" ht="15.75" customHeight="1" x14ac:dyDescent="0.25">
      <c r="W60" s="173"/>
    </row>
    <row r="61" spans="2:24" ht="15.75" customHeight="1" x14ac:dyDescent="0.25">
      <c r="F61" s="175"/>
      <c r="G61" s="243"/>
      <c r="H61" s="243"/>
      <c r="I61" s="243"/>
      <c r="J61" s="243"/>
      <c r="K61" s="243"/>
      <c r="L61" s="243"/>
    </row>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sheetData>
  <mergeCells count="7">
    <mergeCell ref="U4:W4"/>
    <mergeCell ref="U5:W5"/>
    <mergeCell ref="B43:I43"/>
    <mergeCell ref="B34:G34"/>
    <mergeCell ref="B29:G29"/>
    <mergeCell ref="B31:G31"/>
    <mergeCell ref="B33:G33"/>
  </mergeCells>
  <conditionalFormatting sqref="A7:P23 U7:Y23 R7:S23">
    <cfRule type="expression" dxfId="31" priority="1">
      <formula>MOD(ROW(),2)=0</formula>
    </cfRule>
  </conditionalFormatting>
  <hyperlinks>
    <hyperlink ref="B34" r:id="rId1"/>
  </hyperlinks>
  <printOptions horizontalCentered="1" gridLines="1"/>
  <pageMargins left="0" right="0" top="0.75" bottom="0.75" header="0.3" footer="0.3"/>
  <pageSetup scale="52"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H7" activePane="bottomRight" state="frozen"/>
      <selection activeCell="X1" sqref="X1:X1048576"/>
      <selection pane="topRight" activeCell="X1" sqref="X1:X1048576"/>
      <selection pane="bottomLeft" activeCell="X1" sqref="X1:X1048576"/>
      <selection pane="bottomRight" activeCell="Y7" sqref="Y7:Y18"/>
    </sheetView>
  </sheetViews>
  <sheetFormatPr defaultColWidth="9.140625" defaultRowHeight="15" x14ac:dyDescent="0.25"/>
  <cols>
    <col min="1" max="1" width="7.85546875" style="135" customWidth="1"/>
    <col min="2" max="2" width="68.85546875" style="135" customWidth="1"/>
    <col min="3" max="3" width="36.28515625" style="135" customWidth="1"/>
    <col min="4" max="4" width="14.28515625" style="135" customWidth="1"/>
    <col min="5" max="5" width="8.28515625" style="135" customWidth="1"/>
    <col min="6" max="6" width="19.42578125" style="137" customWidth="1"/>
    <col min="7" max="7" width="23" style="135" customWidth="1"/>
    <col min="8" max="8" width="11.42578125" style="135" customWidth="1"/>
    <col min="9" max="9" width="12.5703125" style="135" customWidth="1"/>
    <col min="10" max="10" width="12.7109375" style="135" customWidth="1"/>
    <col min="11" max="11" width="17" style="135" customWidth="1"/>
    <col min="12" max="12" width="10.28515625" style="135" customWidth="1"/>
    <col min="13" max="13" width="19.28515625" style="135" customWidth="1"/>
    <col min="14" max="14" width="15.85546875" style="135" bestFit="1" customWidth="1"/>
    <col min="15" max="15" width="13.7109375" style="135" customWidth="1"/>
    <col min="16" max="16" width="15.85546875" style="135" bestFit="1" customWidth="1"/>
    <col min="17" max="17" width="3.7109375" style="135" customWidth="1"/>
    <col min="18" max="18" width="15.85546875" style="135" customWidth="1"/>
    <col min="19" max="19" width="16.5703125" style="135" customWidth="1"/>
    <col min="20" max="20" width="3.7109375" style="141" customWidth="1"/>
    <col min="21" max="21" width="15.5703125" style="135" customWidth="1"/>
    <col min="22" max="22" width="14.85546875" style="135" bestFit="1" customWidth="1"/>
    <col min="23" max="23" width="16.85546875" style="135" customWidth="1"/>
    <col min="24" max="24" width="14.28515625" style="135" customWidth="1"/>
    <col min="25" max="25" width="15.85546875" style="135" bestFit="1" customWidth="1"/>
    <col min="26" max="16384" width="9.140625" style="135"/>
  </cols>
  <sheetData>
    <row r="1" spans="1:25" ht="15.75" customHeight="1" x14ac:dyDescent="0.25">
      <c r="A1" s="132" t="s">
        <v>13</v>
      </c>
    </row>
    <row r="2" spans="1:25" ht="15.75" customHeight="1" x14ac:dyDescent="0.25">
      <c r="A2" s="138" t="str">
        <f>'#3395 Somerset Academy JFK '!A2</f>
        <v>Federal Grant Allocations/Reimbursements as of: 06/30/2023</v>
      </c>
      <c r="B2" s="202"/>
      <c r="N2" s="140"/>
      <c r="O2" s="140"/>
      <c r="Q2" s="141"/>
      <c r="R2" s="141"/>
      <c r="S2" s="141"/>
    </row>
    <row r="3" spans="1:25" ht="15.75" customHeight="1" x14ac:dyDescent="0.25">
      <c r="A3" s="142" t="s">
        <v>50</v>
      </c>
      <c r="B3" s="132"/>
      <c r="D3" s="132"/>
      <c r="E3" s="132"/>
      <c r="F3" s="131"/>
      <c r="Q3" s="141"/>
      <c r="R3" s="141"/>
      <c r="S3" s="141"/>
      <c r="U3" s="136"/>
      <c r="V3" s="143"/>
    </row>
    <row r="4" spans="1:25" ht="15.75" customHeight="1" x14ac:dyDescent="0.25">
      <c r="A4" s="132" t="s">
        <v>147</v>
      </c>
      <c r="N4" s="253"/>
      <c r="O4" s="253"/>
      <c r="P4" s="253"/>
      <c r="Q4" s="146"/>
      <c r="R4" s="141"/>
      <c r="S4" s="141"/>
      <c r="T4" s="146"/>
      <c r="U4" s="574" t="s">
        <v>211</v>
      </c>
      <c r="V4" s="574"/>
      <c r="W4" s="574"/>
      <c r="X4" s="148"/>
      <c r="Y4" s="147"/>
    </row>
    <row r="5" spans="1:25" ht="15.75" thickBot="1" x14ac:dyDescent="0.3">
      <c r="H5" s="148"/>
      <c r="I5" s="148"/>
      <c r="N5" s="253"/>
      <c r="O5" s="253"/>
      <c r="P5" s="253"/>
      <c r="Q5" s="146"/>
      <c r="R5" s="150"/>
      <c r="S5" s="150"/>
      <c r="T5" s="146"/>
      <c r="U5" s="577"/>
      <c r="V5" s="577"/>
      <c r="W5" s="577"/>
      <c r="X5" s="146"/>
      <c r="Y5" s="151"/>
    </row>
    <row r="6" spans="1:25" s="205" customFormat="1" ht="76.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152" t="s">
        <v>260</v>
      </c>
      <c r="O6" s="152" t="s">
        <v>261</v>
      </c>
      <c r="P6" s="152" t="s">
        <v>262</v>
      </c>
      <c r="Q6" s="204"/>
      <c r="R6" s="154" t="s">
        <v>256</v>
      </c>
      <c r="S6" s="155" t="s">
        <v>257</v>
      </c>
      <c r="T6" s="204"/>
      <c r="U6" s="156" t="s">
        <v>263</v>
      </c>
      <c r="V6" s="157" t="s">
        <v>350</v>
      </c>
      <c r="W6" s="158" t="s">
        <v>351</v>
      </c>
      <c r="X6" s="231" t="s">
        <v>342</v>
      </c>
      <c r="Y6" s="225" t="str">
        <f>'#3395 Somerset Academy JFK '!Y6</f>
        <v>Available Budget as of 06/30/2023</v>
      </c>
    </row>
    <row r="7" spans="1:25" ht="15.75" customHeight="1" x14ac:dyDescent="0.25">
      <c r="A7" s="137">
        <v>4253</v>
      </c>
      <c r="B7" s="323" t="s">
        <v>114</v>
      </c>
      <c r="C7" s="293" t="s">
        <v>108</v>
      </c>
      <c r="D7" s="137" t="s">
        <v>216</v>
      </c>
      <c r="E7" s="137" t="s">
        <v>240</v>
      </c>
      <c r="F7" s="137" t="s">
        <v>217</v>
      </c>
      <c r="G7" s="135" t="s">
        <v>7</v>
      </c>
      <c r="H7" s="170">
        <v>2.7199999999999998E-2</v>
      </c>
      <c r="I7" s="170">
        <v>0.15010000000000001</v>
      </c>
      <c r="J7" s="171">
        <v>45107</v>
      </c>
      <c r="K7" s="171">
        <v>45108</v>
      </c>
      <c r="L7" s="171">
        <v>44743</v>
      </c>
      <c r="M7" s="137" t="s">
        <v>212</v>
      </c>
      <c r="N7" s="396">
        <v>21847.56</v>
      </c>
      <c r="O7" s="397">
        <v>0</v>
      </c>
      <c r="P7" s="398">
        <f t="shared" ref="P7" si="0">N7+O7</f>
        <v>21847.56</v>
      </c>
      <c r="Q7" s="178"/>
      <c r="R7" s="396">
        <v>0</v>
      </c>
      <c r="S7" s="398">
        <f>P7-R7</f>
        <v>21847.56</v>
      </c>
      <c r="T7" s="178"/>
      <c r="U7" s="396">
        <v>21847.56</v>
      </c>
      <c r="V7" s="397"/>
      <c r="W7" s="397">
        <f>V7+U7</f>
        <v>21847.56</v>
      </c>
      <c r="X7" s="515">
        <v>0</v>
      </c>
      <c r="Y7" s="503">
        <v>0</v>
      </c>
    </row>
    <row r="8" spans="1:25" ht="15.75" customHeight="1" x14ac:dyDescent="0.25">
      <c r="A8" s="137">
        <v>4423</v>
      </c>
      <c r="B8" s="323" t="s">
        <v>210</v>
      </c>
      <c r="C8" s="293" t="s">
        <v>305</v>
      </c>
      <c r="D8" s="137" t="s">
        <v>183</v>
      </c>
      <c r="E8" s="137" t="s">
        <v>242</v>
      </c>
      <c r="F8" s="137" t="s">
        <v>196</v>
      </c>
      <c r="G8" s="135" t="s">
        <v>7</v>
      </c>
      <c r="H8" s="170">
        <v>2.7199999999999998E-2</v>
      </c>
      <c r="I8" s="170">
        <v>0.15010000000000001</v>
      </c>
      <c r="J8" s="171">
        <v>45199</v>
      </c>
      <c r="K8" s="171">
        <v>45214</v>
      </c>
      <c r="L8" s="171">
        <v>44201</v>
      </c>
      <c r="M8" s="137" t="s">
        <v>192</v>
      </c>
      <c r="N8" s="399">
        <v>168951.29</v>
      </c>
      <c r="O8" s="385">
        <v>0</v>
      </c>
      <c r="P8" s="386">
        <v>168951.29</v>
      </c>
      <c r="Q8" s="178"/>
      <c r="R8" s="399">
        <v>13984.25</v>
      </c>
      <c r="S8" s="386">
        <v>154967.04000000001</v>
      </c>
      <c r="T8" s="178"/>
      <c r="U8" s="399">
        <v>154967.04000000001</v>
      </c>
      <c r="V8" s="385">
        <v>0</v>
      </c>
      <c r="W8" s="385">
        <v>154967.04000000001</v>
      </c>
      <c r="X8" s="484">
        <v>0</v>
      </c>
      <c r="Y8" s="458">
        <v>0</v>
      </c>
    </row>
    <row r="9" spans="1:25" ht="15.75" customHeight="1" x14ac:dyDescent="0.25">
      <c r="A9" s="137">
        <v>4426</v>
      </c>
      <c r="B9" s="135" t="s">
        <v>320</v>
      </c>
      <c r="C9" s="293" t="s">
        <v>305</v>
      </c>
      <c r="D9" s="137" t="s">
        <v>183</v>
      </c>
      <c r="E9" s="137" t="s">
        <v>252</v>
      </c>
      <c r="F9" s="137" t="s">
        <v>184</v>
      </c>
      <c r="G9" s="135" t="s">
        <v>7</v>
      </c>
      <c r="H9" s="170">
        <v>2.7199999999999998E-2</v>
      </c>
      <c r="I9" s="170">
        <v>0.15010000000000001</v>
      </c>
      <c r="J9" s="171">
        <v>45199</v>
      </c>
      <c r="K9" s="171">
        <v>45214</v>
      </c>
      <c r="L9" s="171">
        <v>44201</v>
      </c>
      <c r="M9" s="137" t="s">
        <v>190</v>
      </c>
      <c r="N9" s="399">
        <v>312746.86</v>
      </c>
      <c r="O9" s="385">
        <v>0</v>
      </c>
      <c r="P9" s="386">
        <f t="shared" ref="P9:P11" si="1">N9+O9</f>
        <v>312746.86</v>
      </c>
      <c r="Q9" s="130"/>
      <c r="R9" s="399">
        <v>179790.64</v>
      </c>
      <c r="S9" s="386">
        <f t="shared" ref="S9:S18" si="2">P9-R9</f>
        <v>132956.21999999997</v>
      </c>
      <c r="T9" s="178"/>
      <c r="U9" s="399">
        <v>132956.22</v>
      </c>
      <c r="V9" s="385">
        <v>0</v>
      </c>
      <c r="W9" s="385">
        <f t="shared" ref="W9:W18" si="3">V9+U9</f>
        <v>132956.22</v>
      </c>
      <c r="X9" s="484">
        <v>0</v>
      </c>
      <c r="Y9" s="458">
        <f t="shared" ref="Y9:Y18" si="4">S9-W9</f>
        <v>0</v>
      </c>
    </row>
    <row r="10" spans="1:25" ht="15.75" customHeight="1" x14ac:dyDescent="0.25">
      <c r="A10" s="137">
        <v>4427</v>
      </c>
      <c r="B10" s="135" t="s">
        <v>193</v>
      </c>
      <c r="C10" s="293" t="s">
        <v>305</v>
      </c>
      <c r="D10" s="137" t="s">
        <v>183</v>
      </c>
      <c r="E10" s="137" t="s">
        <v>249</v>
      </c>
      <c r="F10" s="137" t="s">
        <v>195</v>
      </c>
      <c r="G10" s="135" t="s">
        <v>7</v>
      </c>
      <c r="H10" s="170">
        <v>2.7199999999999998E-2</v>
      </c>
      <c r="I10" s="170">
        <v>0.15010000000000001</v>
      </c>
      <c r="J10" s="171">
        <v>45199</v>
      </c>
      <c r="K10" s="171">
        <v>45214</v>
      </c>
      <c r="L10" s="171">
        <v>44201</v>
      </c>
      <c r="M10" s="137" t="s">
        <v>191</v>
      </c>
      <c r="N10" s="399">
        <v>35693.93</v>
      </c>
      <c r="O10" s="385">
        <v>0</v>
      </c>
      <c r="P10" s="386">
        <f t="shared" si="1"/>
        <v>35693.93</v>
      </c>
      <c r="Q10" s="130"/>
      <c r="R10" s="399">
        <v>15530</v>
      </c>
      <c r="S10" s="386">
        <f t="shared" si="2"/>
        <v>20163.93</v>
      </c>
      <c r="T10" s="178"/>
      <c r="U10" s="399">
        <v>20163.93</v>
      </c>
      <c r="V10" s="385">
        <v>0</v>
      </c>
      <c r="W10" s="385">
        <f t="shared" si="3"/>
        <v>20163.93</v>
      </c>
      <c r="X10" s="484">
        <v>0</v>
      </c>
      <c r="Y10" s="458">
        <f t="shared" si="4"/>
        <v>0</v>
      </c>
    </row>
    <row r="11" spans="1:25" ht="15.75" customHeight="1" x14ac:dyDescent="0.25">
      <c r="A11" s="137">
        <v>4429</v>
      </c>
      <c r="B11" s="135" t="s">
        <v>206</v>
      </c>
      <c r="C11" s="293" t="s">
        <v>305</v>
      </c>
      <c r="D11" s="137" t="s">
        <v>183</v>
      </c>
      <c r="E11" s="137" t="s">
        <v>247</v>
      </c>
      <c r="F11" s="137" t="s">
        <v>207</v>
      </c>
      <c r="G11" s="135" t="s">
        <v>7</v>
      </c>
      <c r="H11" s="170">
        <v>2.7199999999999998E-2</v>
      </c>
      <c r="I11" s="170">
        <v>0.15010000000000001</v>
      </c>
      <c r="J11" s="171">
        <v>45199</v>
      </c>
      <c r="K11" s="171">
        <v>45214</v>
      </c>
      <c r="L11" s="171">
        <v>44201</v>
      </c>
      <c r="M11" s="137" t="s">
        <v>229</v>
      </c>
      <c r="N11" s="399">
        <v>2878.1</v>
      </c>
      <c r="O11" s="385">
        <v>0</v>
      </c>
      <c r="P11" s="386">
        <f t="shared" si="1"/>
        <v>2878.1</v>
      </c>
      <c r="Q11" s="130"/>
      <c r="R11" s="399">
        <v>0</v>
      </c>
      <c r="S11" s="386">
        <f t="shared" si="2"/>
        <v>2878.1</v>
      </c>
      <c r="T11" s="178"/>
      <c r="U11" s="399">
        <v>0</v>
      </c>
      <c r="V11" s="385">
        <v>0</v>
      </c>
      <c r="W11" s="385">
        <f t="shared" si="3"/>
        <v>0</v>
      </c>
      <c r="X11" s="484">
        <v>0</v>
      </c>
      <c r="Y11" s="458">
        <f t="shared" si="4"/>
        <v>2878.1</v>
      </c>
    </row>
    <row r="12" spans="1:25" ht="15.75" customHeight="1" x14ac:dyDescent="0.25">
      <c r="A12" s="137">
        <v>4452</v>
      </c>
      <c r="B12" s="135" t="s">
        <v>204</v>
      </c>
      <c r="C12" s="293" t="s">
        <v>200</v>
      </c>
      <c r="D12" s="137" t="s">
        <v>201</v>
      </c>
      <c r="E12" s="137" t="s">
        <v>245</v>
      </c>
      <c r="F12" s="137" t="s">
        <v>205</v>
      </c>
      <c r="G12" s="135" t="s">
        <v>7</v>
      </c>
      <c r="H12" s="170">
        <v>0.05</v>
      </c>
      <c r="I12" s="170">
        <v>0.15010000000000001</v>
      </c>
      <c r="J12" s="171">
        <v>45565</v>
      </c>
      <c r="K12" s="171">
        <v>45580</v>
      </c>
      <c r="L12" s="171">
        <v>44279</v>
      </c>
      <c r="M12" s="137" t="s">
        <v>203</v>
      </c>
      <c r="N12" s="399">
        <v>305699.46000000002</v>
      </c>
      <c r="O12" s="385">
        <v>47.89</v>
      </c>
      <c r="P12" s="386">
        <f>N12+O12</f>
        <v>305747.35000000003</v>
      </c>
      <c r="Q12" s="130"/>
      <c r="R12" s="399">
        <v>0</v>
      </c>
      <c r="S12" s="386">
        <f t="shared" si="2"/>
        <v>305747.35000000003</v>
      </c>
      <c r="T12" s="178"/>
      <c r="U12" s="399">
        <v>113320.87</v>
      </c>
      <c r="V12" s="385">
        <v>0</v>
      </c>
      <c r="W12" s="385">
        <f t="shared" si="3"/>
        <v>113320.87</v>
      </c>
      <c r="X12" s="484">
        <v>0</v>
      </c>
      <c r="Y12" s="458">
        <f t="shared" si="4"/>
        <v>192426.48000000004</v>
      </c>
    </row>
    <row r="13" spans="1:25" ht="15.75" customHeight="1" x14ac:dyDescent="0.25">
      <c r="A13" s="137">
        <v>4454</v>
      </c>
      <c r="B13" s="135" t="s">
        <v>306</v>
      </c>
      <c r="C13" s="293" t="s">
        <v>200</v>
      </c>
      <c r="D13" s="137" t="s">
        <v>201</v>
      </c>
      <c r="E13" s="137" t="s">
        <v>248</v>
      </c>
      <c r="F13" s="137" t="s">
        <v>228</v>
      </c>
      <c r="G13" s="135" t="s">
        <v>7</v>
      </c>
      <c r="H13" s="170">
        <v>0.05</v>
      </c>
      <c r="I13" s="170">
        <v>0.15010000000000001</v>
      </c>
      <c r="J13" s="171">
        <v>45565</v>
      </c>
      <c r="K13" s="171">
        <v>45580</v>
      </c>
      <c r="L13" s="171">
        <v>44279</v>
      </c>
      <c r="M13" s="137" t="s">
        <v>327</v>
      </c>
      <c r="N13" s="399">
        <v>14648.82</v>
      </c>
      <c r="O13" s="385">
        <v>269.89999999999998</v>
      </c>
      <c r="P13" s="386">
        <f>N13+O13</f>
        <v>14918.72</v>
      </c>
      <c r="Q13" s="130"/>
      <c r="R13" s="399">
        <v>0</v>
      </c>
      <c r="S13" s="386">
        <f t="shared" si="2"/>
        <v>14918.72</v>
      </c>
      <c r="T13" s="178"/>
      <c r="U13" s="399">
        <v>0</v>
      </c>
      <c r="V13" s="385">
        <v>0</v>
      </c>
      <c r="W13" s="385">
        <f t="shared" si="3"/>
        <v>0</v>
      </c>
      <c r="X13" s="484">
        <v>14918.72</v>
      </c>
      <c r="Y13" s="442">
        <f>S13-W13-X13</f>
        <v>0</v>
      </c>
    </row>
    <row r="14" spans="1:25" ht="15.75" customHeight="1" x14ac:dyDescent="0.25">
      <c r="A14" s="137">
        <v>4457</v>
      </c>
      <c r="B14" s="135" t="s">
        <v>266</v>
      </c>
      <c r="C14" s="293" t="s">
        <v>200</v>
      </c>
      <c r="D14" s="137" t="s">
        <v>201</v>
      </c>
      <c r="E14" s="137" t="s">
        <v>267</v>
      </c>
      <c r="F14" s="137" t="s">
        <v>268</v>
      </c>
      <c r="G14" s="135" t="s">
        <v>7</v>
      </c>
      <c r="H14" s="170">
        <v>0.05</v>
      </c>
      <c r="I14" s="170">
        <v>0.15010000000000001</v>
      </c>
      <c r="J14" s="171">
        <v>45565</v>
      </c>
      <c r="K14" s="171">
        <v>45580</v>
      </c>
      <c r="L14" s="171">
        <v>44279</v>
      </c>
      <c r="M14" s="137" t="s">
        <v>312</v>
      </c>
      <c r="N14" s="384">
        <v>6972.41</v>
      </c>
      <c r="O14" s="385">
        <v>0</v>
      </c>
      <c r="P14" s="386">
        <f t="shared" ref="P14:P18" si="5">N14+O14</f>
        <v>6972.41</v>
      </c>
      <c r="Q14" s="130"/>
      <c r="R14" s="399">
        <v>0</v>
      </c>
      <c r="S14" s="386">
        <f t="shared" si="2"/>
        <v>6972.41</v>
      </c>
      <c r="T14" s="178"/>
      <c r="U14" s="399">
        <v>0</v>
      </c>
      <c r="V14" s="385">
        <v>0</v>
      </c>
      <c r="W14" s="385">
        <f t="shared" si="3"/>
        <v>0</v>
      </c>
      <c r="X14" s="484">
        <v>0</v>
      </c>
      <c r="Y14" s="458">
        <f t="shared" si="4"/>
        <v>6972.41</v>
      </c>
    </row>
    <row r="15" spans="1:25" ht="15.75" customHeight="1" x14ac:dyDescent="0.25">
      <c r="A15" s="137">
        <v>4459</v>
      </c>
      <c r="B15" s="135" t="s">
        <v>243</v>
      </c>
      <c r="C15" s="293" t="s">
        <v>200</v>
      </c>
      <c r="D15" s="137" t="s">
        <v>201</v>
      </c>
      <c r="E15" s="137" t="s">
        <v>244</v>
      </c>
      <c r="F15" s="137" t="s">
        <v>202</v>
      </c>
      <c r="G15" s="135" t="s">
        <v>7</v>
      </c>
      <c r="H15" s="170">
        <v>0.05</v>
      </c>
      <c r="I15" s="170">
        <v>0.15010000000000001</v>
      </c>
      <c r="J15" s="171">
        <v>45565</v>
      </c>
      <c r="K15" s="171">
        <v>45580</v>
      </c>
      <c r="L15" s="171">
        <v>44279</v>
      </c>
      <c r="M15" s="137" t="s">
        <v>203</v>
      </c>
      <c r="N15" s="384">
        <v>1222797.8600000001</v>
      </c>
      <c r="O15" s="385">
        <v>191.55</v>
      </c>
      <c r="P15" s="386">
        <f t="shared" si="5"/>
        <v>1222989.4100000001</v>
      </c>
      <c r="Q15" s="130"/>
      <c r="R15" s="399">
        <v>0</v>
      </c>
      <c r="S15" s="386">
        <f t="shared" si="2"/>
        <v>1222989.4100000001</v>
      </c>
      <c r="T15" s="178"/>
      <c r="U15" s="399">
        <v>791964.2</v>
      </c>
      <c r="V15" s="385">
        <v>0</v>
      </c>
      <c r="W15" s="385">
        <f t="shared" si="3"/>
        <v>791964.2</v>
      </c>
      <c r="X15" s="484">
        <v>0</v>
      </c>
      <c r="Y15" s="458">
        <f t="shared" si="4"/>
        <v>431025.2100000002</v>
      </c>
    </row>
    <row r="16" spans="1:25" ht="15.75" customHeight="1" x14ac:dyDescent="0.25">
      <c r="A16" s="137">
        <v>4461</v>
      </c>
      <c r="B16" s="135" t="s">
        <v>288</v>
      </c>
      <c r="C16" s="293" t="s">
        <v>200</v>
      </c>
      <c r="D16" s="137" t="s">
        <v>201</v>
      </c>
      <c r="E16" s="137" t="s">
        <v>273</v>
      </c>
      <c r="F16" s="137" t="s">
        <v>274</v>
      </c>
      <c r="G16" s="135" t="s">
        <v>7</v>
      </c>
      <c r="H16" s="170">
        <v>0.05</v>
      </c>
      <c r="I16" s="170">
        <v>0.15010000000000001</v>
      </c>
      <c r="J16" s="171">
        <v>45565</v>
      </c>
      <c r="K16" s="171">
        <v>45580</v>
      </c>
      <c r="L16" s="171">
        <v>44279</v>
      </c>
      <c r="M16" s="137" t="s">
        <v>310</v>
      </c>
      <c r="N16" s="384">
        <v>8005.25</v>
      </c>
      <c r="O16" s="385">
        <v>0</v>
      </c>
      <c r="P16" s="386">
        <f t="shared" si="5"/>
        <v>8005.25</v>
      </c>
      <c r="Q16" s="130"/>
      <c r="R16" s="399">
        <v>0</v>
      </c>
      <c r="S16" s="386">
        <f t="shared" si="2"/>
        <v>8005.25</v>
      </c>
      <c r="T16" s="178"/>
      <c r="U16" s="399">
        <v>0</v>
      </c>
      <c r="V16" s="385">
        <v>0</v>
      </c>
      <c r="W16" s="385">
        <f t="shared" si="3"/>
        <v>0</v>
      </c>
      <c r="X16" s="484">
        <v>0</v>
      </c>
      <c r="Y16" s="458">
        <f t="shared" si="4"/>
        <v>8005.25</v>
      </c>
    </row>
    <row r="17" spans="1:25" ht="15.75" customHeight="1" x14ac:dyDescent="0.25">
      <c r="A17" s="137">
        <v>4463</v>
      </c>
      <c r="B17" s="135" t="s">
        <v>290</v>
      </c>
      <c r="C17" s="293" t="s">
        <v>200</v>
      </c>
      <c r="D17" s="137" t="s">
        <v>201</v>
      </c>
      <c r="E17" s="137" t="s">
        <v>277</v>
      </c>
      <c r="F17" s="137" t="s">
        <v>278</v>
      </c>
      <c r="G17" s="135" t="s">
        <v>7</v>
      </c>
      <c r="H17" s="170">
        <v>0.05</v>
      </c>
      <c r="I17" s="170">
        <v>0.15010000000000001</v>
      </c>
      <c r="J17" s="171">
        <v>45565</v>
      </c>
      <c r="K17" s="171">
        <v>45580</v>
      </c>
      <c r="L17" s="171">
        <v>44279</v>
      </c>
      <c r="M17" s="137" t="s">
        <v>308</v>
      </c>
      <c r="N17" s="384">
        <v>38942.559999999998</v>
      </c>
      <c r="O17" s="385">
        <v>0</v>
      </c>
      <c r="P17" s="386">
        <f t="shared" si="5"/>
        <v>38942.559999999998</v>
      </c>
      <c r="Q17" s="130"/>
      <c r="R17" s="399">
        <v>0</v>
      </c>
      <c r="S17" s="386">
        <f t="shared" si="2"/>
        <v>38942.559999999998</v>
      </c>
      <c r="T17" s="178"/>
      <c r="U17" s="399">
        <v>0</v>
      </c>
      <c r="V17" s="385">
        <v>0</v>
      </c>
      <c r="W17" s="385">
        <f t="shared" si="3"/>
        <v>0</v>
      </c>
      <c r="X17" s="484">
        <v>0</v>
      </c>
      <c r="Y17" s="458">
        <f t="shared" si="4"/>
        <v>38942.559999999998</v>
      </c>
    </row>
    <row r="18" spans="1:25" ht="15.75" customHeight="1" x14ac:dyDescent="0.25">
      <c r="A18" s="137">
        <v>4464</v>
      </c>
      <c r="B18" s="135" t="s">
        <v>318</v>
      </c>
      <c r="C18" s="293" t="s">
        <v>313</v>
      </c>
      <c r="D18" s="137" t="s">
        <v>183</v>
      </c>
      <c r="E18" s="137" t="s">
        <v>279</v>
      </c>
      <c r="F18" s="137" t="s">
        <v>280</v>
      </c>
      <c r="G18" s="135" t="s">
        <v>7</v>
      </c>
      <c r="H18" s="170">
        <v>0.05</v>
      </c>
      <c r="I18" s="170">
        <v>0.15010000000000001</v>
      </c>
      <c r="J18" s="171">
        <v>45199</v>
      </c>
      <c r="K18" s="171">
        <v>45214</v>
      </c>
      <c r="L18" s="171">
        <v>44201</v>
      </c>
      <c r="M18" s="137" t="s">
        <v>309</v>
      </c>
      <c r="N18" s="400">
        <v>152043.01</v>
      </c>
      <c r="O18" s="401">
        <v>0</v>
      </c>
      <c r="P18" s="402">
        <f t="shared" si="5"/>
        <v>152043.01</v>
      </c>
      <c r="Q18" s="130"/>
      <c r="R18" s="435">
        <v>0</v>
      </c>
      <c r="S18" s="386">
        <f t="shared" si="2"/>
        <v>152043.01</v>
      </c>
      <c r="T18" s="178"/>
      <c r="U18" s="435">
        <v>26223.1</v>
      </c>
      <c r="V18" s="401">
        <v>0</v>
      </c>
      <c r="W18" s="401">
        <f t="shared" si="3"/>
        <v>26223.1</v>
      </c>
      <c r="X18" s="485">
        <v>0</v>
      </c>
      <c r="Y18" s="488">
        <f t="shared" si="4"/>
        <v>125819.91</v>
      </c>
    </row>
    <row r="19" spans="1:25" ht="15.75" customHeight="1" thickBot="1" x14ac:dyDescent="0.3">
      <c r="C19" s="392"/>
      <c r="D19" s="184"/>
      <c r="E19" s="184"/>
      <c r="J19" s="201"/>
      <c r="K19" s="201"/>
      <c r="L19" s="201"/>
      <c r="M19" s="227" t="s">
        <v>23</v>
      </c>
      <c r="N19" s="387">
        <f>SUM(N7:N18)</f>
        <v>2291227.1100000003</v>
      </c>
      <c r="O19" s="388">
        <f>SUM(O7:O18)</f>
        <v>509.34</v>
      </c>
      <c r="P19" s="389">
        <f>SUM(P7:P18)</f>
        <v>2291736.4500000002</v>
      </c>
      <c r="Q19" s="130"/>
      <c r="R19" s="387">
        <f>SUM(R7:R18)</f>
        <v>209304.89</v>
      </c>
      <c r="S19" s="389">
        <f>SUM(S7:S18)</f>
        <v>2082431.5600000003</v>
      </c>
      <c r="T19" s="178"/>
      <c r="U19" s="406">
        <f>SUM(U7:U18)</f>
        <v>1261442.92</v>
      </c>
      <c r="V19" s="417">
        <f>SUM(V7:V18)</f>
        <v>0</v>
      </c>
      <c r="W19" s="417">
        <f>SUM(W7:W18)</f>
        <v>1261442.92</v>
      </c>
      <c r="X19" s="505">
        <f>SUM(X7:X18)</f>
        <v>14918.72</v>
      </c>
      <c r="Y19" s="506">
        <f>SUM(Y7:Y18)</f>
        <v>806069.92000000027</v>
      </c>
    </row>
    <row r="20" spans="1:25" ht="15.75" customHeight="1" thickTop="1" x14ac:dyDescent="0.25">
      <c r="C20" s="184"/>
      <c r="D20" s="184"/>
      <c r="E20" s="184"/>
      <c r="J20" s="201"/>
      <c r="K20" s="201"/>
      <c r="L20" s="201"/>
      <c r="M20" s="227"/>
      <c r="N20" s="173"/>
      <c r="O20" s="173"/>
      <c r="P20" s="173"/>
      <c r="R20" s="173"/>
      <c r="S20" s="173"/>
      <c r="T20" s="172"/>
    </row>
    <row r="21" spans="1:25" ht="15.75" customHeight="1" x14ac:dyDescent="0.25">
      <c r="B21" s="132" t="s">
        <v>111</v>
      </c>
      <c r="C21" s="185"/>
      <c r="D21" s="185"/>
      <c r="E21" s="185"/>
      <c r="M21" s="227"/>
      <c r="N21" s="173"/>
      <c r="O21" s="173"/>
      <c r="P21" s="173"/>
      <c r="R21" s="173"/>
      <c r="S21" s="173"/>
      <c r="T21" s="172"/>
    </row>
    <row r="22" spans="1:25" ht="15.75" customHeight="1" x14ac:dyDescent="0.25">
      <c r="B22" s="576" t="s">
        <v>352</v>
      </c>
      <c r="C22" s="576"/>
      <c r="D22" s="576"/>
      <c r="E22" s="576"/>
      <c r="F22" s="576"/>
      <c r="G22" s="576"/>
      <c r="H22" s="179"/>
      <c r="I22" s="179"/>
      <c r="J22" s="179"/>
      <c r="M22" s="227"/>
      <c r="N22" s="173"/>
      <c r="O22" s="173"/>
      <c r="P22" s="173"/>
      <c r="R22" s="173"/>
      <c r="S22" s="173"/>
      <c r="T22" s="172"/>
      <c r="Y22" s="130"/>
    </row>
    <row r="23" spans="1:25" ht="15.75" customHeight="1" x14ac:dyDescent="0.25">
      <c r="C23" s="185"/>
      <c r="D23" s="185"/>
      <c r="E23" s="185"/>
      <c r="M23" s="227"/>
      <c r="N23" s="173"/>
      <c r="O23" s="173"/>
      <c r="P23" s="173"/>
      <c r="R23" s="173"/>
      <c r="S23" s="173"/>
      <c r="T23" s="172"/>
      <c r="Y23" s="130"/>
    </row>
    <row r="24" spans="1:25" ht="15.75" customHeight="1" x14ac:dyDescent="0.25">
      <c r="B24" s="576" t="s">
        <v>115</v>
      </c>
      <c r="C24" s="576"/>
      <c r="D24" s="576"/>
      <c r="E24" s="576"/>
      <c r="F24" s="576"/>
      <c r="G24" s="576"/>
      <c r="H24" s="179"/>
      <c r="I24" s="179"/>
      <c r="J24" s="179"/>
      <c r="M24" s="227"/>
      <c r="N24" s="173"/>
      <c r="O24" s="173"/>
      <c r="P24" s="173"/>
      <c r="R24" s="173"/>
      <c r="S24" s="173"/>
      <c r="T24" s="172"/>
      <c r="Y24" s="130"/>
    </row>
    <row r="25" spans="1:25" ht="15.75" customHeight="1" x14ac:dyDescent="0.25">
      <c r="B25" s="179"/>
      <c r="C25" s="179"/>
      <c r="D25" s="179"/>
      <c r="E25" s="179"/>
      <c r="F25" s="180"/>
      <c r="G25" s="179"/>
      <c r="H25" s="179"/>
      <c r="I25" s="179"/>
      <c r="J25" s="179"/>
      <c r="M25" s="227"/>
      <c r="N25" s="173"/>
      <c r="O25" s="173"/>
      <c r="P25" s="173"/>
      <c r="R25" s="173"/>
      <c r="S25" s="173"/>
      <c r="T25" s="172"/>
      <c r="Y25" s="130"/>
    </row>
    <row r="26" spans="1:25" ht="15.75" customHeight="1" x14ac:dyDescent="0.25">
      <c r="B26" s="576" t="s">
        <v>139</v>
      </c>
      <c r="C26" s="576"/>
      <c r="D26" s="576"/>
      <c r="E26" s="576"/>
      <c r="F26" s="576"/>
      <c r="G26" s="576"/>
      <c r="H26" s="179"/>
      <c r="I26" s="179"/>
      <c r="J26" s="179"/>
      <c r="M26" s="227"/>
      <c r="N26" s="173"/>
      <c r="O26" s="173"/>
      <c r="P26" s="173"/>
      <c r="R26" s="173"/>
      <c r="S26" s="173"/>
      <c r="T26" s="172"/>
      <c r="Y26" s="130"/>
    </row>
    <row r="27" spans="1:25" ht="15.75" customHeight="1" x14ac:dyDescent="0.25">
      <c r="B27" s="589" t="s">
        <v>138</v>
      </c>
      <c r="C27" s="576"/>
      <c r="D27" s="576"/>
      <c r="E27" s="576"/>
      <c r="F27" s="576"/>
      <c r="G27" s="576"/>
      <c r="H27" s="179"/>
      <c r="I27" s="179"/>
      <c r="J27" s="179"/>
      <c r="M27" s="227"/>
      <c r="N27" s="173"/>
      <c r="O27" s="173"/>
      <c r="P27" s="173"/>
      <c r="R27" s="173"/>
      <c r="S27" s="173"/>
      <c r="T27" s="172"/>
    </row>
    <row r="28" spans="1:25" ht="15.75" customHeight="1" x14ac:dyDescent="0.25">
      <c r="B28" s="179"/>
      <c r="C28" s="179"/>
      <c r="D28" s="179"/>
      <c r="E28" s="179"/>
      <c r="F28" s="180"/>
      <c r="G28" s="179"/>
      <c r="H28" s="179"/>
      <c r="I28" s="179"/>
      <c r="J28" s="179"/>
      <c r="M28" s="227"/>
      <c r="N28" s="173"/>
      <c r="O28" s="173"/>
      <c r="P28" s="173"/>
      <c r="R28" s="173"/>
      <c r="S28" s="173"/>
      <c r="T28" s="172"/>
    </row>
    <row r="29" spans="1:25" ht="15.75" customHeight="1" x14ac:dyDescent="0.25">
      <c r="B29" s="131" t="s">
        <v>98</v>
      </c>
      <c r="C29" s="183" t="s">
        <v>101</v>
      </c>
      <c r="D29" s="183" t="s">
        <v>102</v>
      </c>
      <c r="E29" s="183"/>
      <c r="F29" s="180"/>
      <c r="G29" s="179"/>
      <c r="H29" s="179"/>
      <c r="I29" s="179"/>
      <c r="J29" s="179"/>
      <c r="M29" s="227"/>
      <c r="N29" s="173"/>
      <c r="O29" s="173"/>
      <c r="P29" s="173"/>
      <c r="R29" s="173"/>
      <c r="S29" s="173"/>
      <c r="T29" s="172"/>
    </row>
    <row r="30" spans="1:25" ht="15.75" customHeight="1" x14ac:dyDescent="0.25">
      <c r="B30" s="176" t="s">
        <v>100</v>
      </c>
      <c r="C30" s="185" t="s">
        <v>185</v>
      </c>
      <c r="D30" s="185" t="s">
        <v>237</v>
      </c>
      <c r="E30" s="185"/>
      <c r="M30" s="227"/>
      <c r="N30" s="173"/>
      <c r="O30" s="173"/>
      <c r="P30" s="173"/>
      <c r="R30" s="173"/>
      <c r="S30" s="173"/>
      <c r="T30" s="172"/>
    </row>
    <row r="31" spans="1:25" ht="15.75" customHeight="1" x14ac:dyDescent="0.25">
      <c r="B31" s="135" t="s">
        <v>315</v>
      </c>
      <c r="C31" s="185" t="s">
        <v>234</v>
      </c>
      <c r="D31" s="185" t="s">
        <v>235</v>
      </c>
      <c r="E31" s="185"/>
      <c r="M31" s="227"/>
      <c r="N31" s="173"/>
      <c r="O31" s="173"/>
      <c r="P31" s="173"/>
      <c r="R31" s="173"/>
      <c r="S31" s="173"/>
      <c r="T31" s="172"/>
    </row>
    <row r="32" spans="1:25" ht="15.75" customHeight="1" x14ac:dyDescent="0.25">
      <c r="B32" s="135" t="s">
        <v>314</v>
      </c>
      <c r="C32" s="185" t="s">
        <v>234</v>
      </c>
      <c r="D32" s="185" t="s">
        <v>235</v>
      </c>
      <c r="E32" s="185"/>
      <c r="M32" s="227"/>
      <c r="N32" s="173"/>
      <c r="O32" s="173"/>
      <c r="P32" s="173"/>
      <c r="R32" s="173"/>
      <c r="S32" s="173"/>
      <c r="T32" s="172"/>
    </row>
    <row r="33" spans="2:20" ht="15.75" customHeight="1" x14ac:dyDescent="0.25">
      <c r="E33" s="185"/>
      <c r="M33" s="227"/>
      <c r="N33" s="173"/>
      <c r="O33" s="173"/>
      <c r="P33" s="173"/>
      <c r="R33" s="173"/>
      <c r="S33" s="173"/>
      <c r="T33" s="172"/>
    </row>
    <row r="34" spans="2:20" ht="15.75" customHeight="1" x14ac:dyDescent="0.25">
      <c r="C34" s="185"/>
      <c r="D34" s="185"/>
      <c r="E34" s="185"/>
      <c r="M34" s="227"/>
      <c r="N34" s="173"/>
      <c r="O34" s="173"/>
      <c r="P34" s="173"/>
      <c r="R34" s="173"/>
      <c r="S34" s="173"/>
      <c r="T34" s="172"/>
    </row>
    <row r="35" spans="2:20" ht="15.75" customHeight="1" x14ac:dyDescent="0.25">
      <c r="B35" s="572" t="s">
        <v>214</v>
      </c>
      <c r="C35" s="572"/>
      <c r="D35" s="572"/>
      <c r="E35" s="572"/>
      <c r="F35" s="572"/>
      <c r="G35" s="572"/>
      <c r="H35" s="572"/>
      <c r="I35" s="572"/>
      <c r="M35" s="227"/>
      <c r="N35" s="173"/>
      <c r="O35" s="173"/>
      <c r="P35" s="173"/>
      <c r="R35" s="173"/>
      <c r="S35" s="173"/>
      <c r="T35" s="172"/>
    </row>
    <row r="36" spans="2:20" ht="15.75" customHeight="1" x14ac:dyDescent="0.25">
      <c r="B36" s="128" t="s">
        <v>215</v>
      </c>
      <c r="C36" s="185"/>
      <c r="D36" s="185"/>
      <c r="E36" s="185"/>
      <c r="M36" s="227"/>
      <c r="N36" s="173"/>
      <c r="O36" s="173"/>
      <c r="P36" s="173"/>
      <c r="R36" s="173"/>
      <c r="S36" s="173"/>
      <c r="T36" s="172"/>
    </row>
    <row r="37" spans="2:20" ht="15.75" customHeight="1" x14ac:dyDescent="0.25">
      <c r="B37" s="282"/>
      <c r="C37" s="184"/>
      <c r="D37" s="184"/>
      <c r="E37" s="184"/>
      <c r="M37" s="227"/>
      <c r="N37" s="173"/>
      <c r="O37" s="173"/>
      <c r="P37" s="173"/>
      <c r="R37" s="173"/>
      <c r="S37" s="173"/>
      <c r="T37" s="172"/>
    </row>
    <row r="38" spans="2:20" ht="15.75" customHeight="1" x14ac:dyDescent="0.25">
      <c r="B38" s="264"/>
      <c r="C38" s="187"/>
      <c r="D38" s="187"/>
      <c r="E38" s="187"/>
      <c r="F38" s="189"/>
      <c r="G38" s="187"/>
      <c r="H38" s="187"/>
      <c r="I38" s="187"/>
      <c r="J38" s="187"/>
      <c r="K38" s="187"/>
      <c r="L38" s="187"/>
      <c r="M38" s="187"/>
      <c r="N38" s="187"/>
      <c r="O38" s="187"/>
      <c r="P38" s="187"/>
      <c r="Q38" s="187"/>
      <c r="R38" s="302" t="s">
        <v>355</v>
      </c>
      <c r="S38" s="190"/>
      <c r="T38" s="200"/>
    </row>
    <row r="39" spans="2:20" ht="15.75" customHeight="1" x14ac:dyDescent="0.25">
      <c r="B39" s="283" t="s">
        <v>354</v>
      </c>
      <c r="C39" s="193" t="s">
        <v>2</v>
      </c>
      <c r="D39" s="193"/>
      <c r="E39" s="193"/>
      <c r="F39" s="193" t="s">
        <v>34</v>
      </c>
      <c r="G39" s="193" t="s">
        <v>35</v>
      </c>
      <c r="H39" s="193"/>
      <c r="I39" s="193"/>
      <c r="J39" s="193"/>
      <c r="K39" s="193"/>
      <c r="L39" s="193"/>
      <c r="M39" s="193" t="s">
        <v>36</v>
      </c>
      <c r="N39" s="193" t="s">
        <v>37</v>
      </c>
      <c r="O39" s="194"/>
      <c r="P39" s="194"/>
      <c r="Q39" s="194"/>
      <c r="R39" s="195" t="s">
        <v>81</v>
      </c>
      <c r="S39" s="195"/>
    </row>
    <row r="40" spans="2:20" ht="15.75" customHeight="1" x14ac:dyDescent="0.25">
      <c r="B40" s="197"/>
      <c r="C40" s="146"/>
      <c r="D40" s="146"/>
      <c r="E40" s="146"/>
      <c r="F40" s="146"/>
      <c r="G40" s="146"/>
      <c r="H40" s="146"/>
      <c r="I40" s="146"/>
      <c r="J40" s="146"/>
      <c r="K40" s="146"/>
      <c r="L40" s="146"/>
      <c r="M40" s="146"/>
      <c r="N40" s="146"/>
      <c r="O40" s="136"/>
      <c r="P40" s="136"/>
      <c r="Q40" s="136"/>
      <c r="R40" s="305"/>
      <c r="S40" s="306"/>
      <c r="T40" s="200"/>
    </row>
    <row r="41" spans="2:20" ht="15.75" customHeight="1" x14ac:dyDescent="0.25">
      <c r="B41" s="197"/>
      <c r="C41" s="146"/>
      <c r="D41" s="146"/>
      <c r="E41" s="146"/>
      <c r="F41" s="146"/>
      <c r="G41" s="146"/>
      <c r="H41" s="146"/>
      <c r="I41" s="146"/>
      <c r="J41" s="146"/>
      <c r="K41" s="146"/>
      <c r="L41" s="146"/>
      <c r="M41" s="146"/>
      <c r="N41" s="146"/>
      <c r="O41" s="136"/>
      <c r="P41" s="136"/>
      <c r="Q41" s="136"/>
      <c r="R41" s="305"/>
      <c r="S41" s="306"/>
      <c r="T41" s="200"/>
    </row>
    <row r="42" spans="2:20" ht="15.75" customHeight="1" x14ac:dyDescent="0.25">
      <c r="B42" s="197"/>
      <c r="C42" s="146"/>
      <c r="D42" s="146"/>
      <c r="E42" s="146"/>
      <c r="F42" s="146"/>
      <c r="G42" s="146"/>
      <c r="H42" s="146"/>
      <c r="I42" s="146"/>
      <c r="J42" s="146"/>
      <c r="K42" s="146"/>
      <c r="L42" s="146"/>
      <c r="M42" s="146"/>
      <c r="N42" s="146"/>
      <c r="O42" s="136"/>
      <c r="P42" s="136"/>
      <c r="Q42" s="136"/>
      <c r="R42" s="305"/>
      <c r="S42" s="306"/>
      <c r="T42" s="200"/>
    </row>
    <row r="43" spans="2:20" ht="15.75" customHeight="1" x14ac:dyDescent="0.25">
      <c r="B43" s="197"/>
      <c r="C43" s="146"/>
      <c r="D43" s="146"/>
      <c r="E43" s="146"/>
      <c r="F43" s="146"/>
      <c r="G43" s="146"/>
      <c r="H43" s="146"/>
      <c r="I43" s="146"/>
      <c r="J43" s="146"/>
      <c r="K43" s="146"/>
      <c r="L43" s="146"/>
      <c r="M43" s="146"/>
      <c r="N43" s="146"/>
      <c r="O43" s="136"/>
      <c r="P43" s="136"/>
      <c r="Q43" s="136"/>
    </row>
    <row r="44" spans="2:20" ht="15.75" customHeight="1" x14ac:dyDescent="0.25">
      <c r="B44" s="197"/>
      <c r="C44" s="146"/>
      <c r="D44" s="146"/>
      <c r="E44" s="146"/>
      <c r="F44" s="146"/>
      <c r="G44" s="146"/>
      <c r="H44" s="146"/>
      <c r="I44" s="146"/>
      <c r="J44" s="146"/>
      <c r="K44" s="146"/>
      <c r="L44" s="146"/>
      <c r="M44" s="146"/>
      <c r="N44" s="146"/>
      <c r="O44" s="136"/>
      <c r="P44" s="136"/>
      <c r="Q44" s="136"/>
    </row>
    <row r="45" spans="2:20" ht="15.75" customHeight="1" x14ac:dyDescent="0.25">
      <c r="B45" s="213"/>
      <c r="C45" s="214"/>
      <c r="D45" s="214"/>
      <c r="E45" s="214"/>
      <c r="F45" s="160"/>
      <c r="G45" s="216"/>
      <c r="H45" s="216"/>
      <c r="I45" s="216"/>
      <c r="J45" s="216"/>
      <c r="K45" s="216"/>
      <c r="L45" s="216"/>
      <c r="M45" s="164"/>
      <c r="N45" s="212"/>
      <c r="O45" s="218"/>
      <c r="P45" s="218"/>
      <c r="Q45" s="218"/>
    </row>
    <row r="46" spans="2:20" ht="15.75" customHeight="1" x14ac:dyDescent="0.25">
      <c r="B46" s="213"/>
      <c r="C46" s="214"/>
      <c r="D46" s="214"/>
      <c r="E46" s="214"/>
      <c r="F46" s="160"/>
      <c r="G46" s="216"/>
      <c r="H46" s="216"/>
      <c r="I46" s="216"/>
      <c r="J46" s="216"/>
      <c r="K46" s="216"/>
      <c r="L46" s="216"/>
      <c r="M46" s="164"/>
      <c r="N46" s="212"/>
      <c r="O46" s="218"/>
      <c r="P46" s="218"/>
      <c r="Q46" s="218"/>
    </row>
    <row r="47" spans="2:20" ht="15.75" customHeight="1" x14ac:dyDescent="0.25">
      <c r="B47" s="213"/>
      <c r="C47" s="214"/>
      <c r="D47" s="214"/>
      <c r="E47" s="214"/>
      <c r="F47" s="160"/>
      <c r="G47" s="216"/>
      <c r="H47" s="216"/>
      <c r="I47" s="216"/>
      <c r="J47" s="216"/>
      <c r="K47" s="216"/>
      <c r="L47" s="216"/>
      <c r="M47" s="164"/>
      <c r="N47" s="212"/>
      <c r="O47" s="218"/>
      <c r="P47" s="218"/>
      <c r="Q47" s="218"/>
    </row>
    <row r="48" spans="2:20" ht="15.75" customHeight="1" x14ac:dyDescent="0.25">
      <c r="B48" s="213"/>
      <c r="C48" s="214"/>
      <c r="D48" s="214"/>
      <c r="E48" s="214"/>
      <c r="F48" s="160"/>
      <c r="G48" s="216"/>
      <c r="H48" s="216"/>
      <c r="I48" s="216"/>
      <c r="J48" s="216"/>
      <c r="K48" s="216"/>
      <c r="L48" s="216"/>
      <c r="M48" s="164"/>
      <c r="N48" s="212"/>
      <c r="O48" s="218"/>
      <c r="P48" s="218"/>
      <c r="Q48" s="218"/>
    </row>
    <row r="49" spans="2:24" ht="15.75" customHeight="1" x14ac:dyDescent="0.25">
      <c r="B49" s="213"/>
      <c r="C49" s="214"/>
      <c r="D49" s="214"/>
      <c r="E49" s="214"/>
      <c r="F49" s="160"/>
      <c r="G49" s="216"/>
      <c r="H49" s="216"/>
      <c r="I49" s="216"/>
      <c r="J49" s="216"/>
      <c r="K49" s="216"/>
      <c r="L49" s="216"/>
      <c r="M49" s="164"/>
      <c r="N49" s="212"/>
      <c r="O49" s="218"/>
      <c r="P49" s="218"/>
      <c r="Q49" s="218"/>
    </row>
    <row r="50" spans="2:24" ht="15.75" customHeight="1" x14ac:dyDescent="0.25">
      <c r="B50" s="213"/>
      <c r="C50" s="214"/>
      <c r="D50" s="214"/>
      <c r="E50" s="214"/>
      <c r="F50" s="160"/>
      <c r="G50" s="216"/>
      <c r="H50" s="216"/>
      <c r="I50" s="216"/>
      <c r="J50" s="216"/>
      <c r="K50" s="216"/>
      <c r="L50" s="216"/>
      <c r="M50" s="164"/>
      <c r="N50" s="212"/>
      <c r="O50" s="218"/>
      <c r="P50" s="218"/>
      <c r="Q50" s="218"/>
    </row>
    <row r="51" spans="2:24" ht="15.75" customHeight="1" x14ac:dyDescent="0.25">
      <c r="B51" s="213"/>
      <c r="C51" s="214"/>
      <c r="D51" s="214"/>
      <c r="E51" s="214"/>
      <c r="F51" s="160"/>
      <c r="G51" s="216"/>
      <c r="H51" s="216"/>
      <c r="I51" s="216"/>
      <c r="J51" s="216"/>
      <c r="K51" s="216"/>
      <c r="L51" s="216"/>
      <c r="M51" s="164"/>
      <c r="N51" s="212"/>
      <c r="O51" s="218"/>
      <c r="P51" s="218"/>
      <c r="Q51" s="218"/>
      <c r="R51" s="144"/>
      <c r="S51" s="144"/>
      <c r="T51" s="147"/>
      <c r="U51" s="144"/>
    </row>
    <row r="52" spans="2:24" ht="15.75" customHeight="1" x14ac:dyDescent="0.25">
      <c r="P52" s="166"/>
      <c r="Q52" s="144"/>
      <c r="R52" s="144"/>
      <c r="S52" s="144"/>
      <c r="T52" s="165"/>
      <c r="U52" s="144"/>
      <c r="V52" s="457" t="s">
        <v>301</v>
      </c>
      <c r="W52" s="173">
        <f>W19</f>
        <v>1261442.92</v>
      </c>
      <c r="X52" s="173"/>
    </row>
    <row r="53" spans="2:24" ht="15.75" customHeight="1" x14ac:dyDescent="0.25">
      <c r="P53" s="144"/>
      <c r="Q53" s="144"/>
      <c r="R53" s="144"/>
      <c r="S53" s="144"/>
      <c r="T53" s="147"/>
      <c r="U53" s="144"/>
    </row>
    <row r="54" spans="2:24" ht="15.75" customHeight="1" x14ac:dyDescent="0.25">
      <c r="P54" s="144"/>
      <c r="Q54" s="144"/>
      <c r="R54" s="144"/>
      <c r="S54" s="144"/>
      <c r="T54" s="147"/>
      <c r="U54" s="144"/>
    </row>
    <row r="55" spans="2:24" ht="15.75" customHeight="1" x14ac:dyDescent="0.25"/>
    <row r="56" spans="2:24" ht="15.75" customHeight="1" x14ac:dyDescent="0.25"/>
    <row r="57" spans="2:24" ht="15.75" customHeight="1" x14ac:dyDescent="0.25"/>
    <row r="58" spans="2:24" ht="15.75" customHeight="1" x14ac:dyDescent="0.25"/>
    <row r="59" spans="2:24" ht="15.75" customHeight="1" x14ac:dyDescent="0.25"/>
    <row r="60" spans="2:24" ht="15.75" customHeight="1" x14ac:dyDescent="0.25"/>
    <row r="61" spans="2:24" ht="15.75" customHeight="1" x14ac:dyDescent="0.25"/>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sheetData>
  <mergeCells count="7">
    <mergeCell ref="U4:W4"/>
    <mergeCell ref="U5:W5"/>
    <mergeCell ref="B35:I35"/>
    <mergeCell ref="B27:G27"/>
    <mergeCell ref="B22:G22"/>
    <mergeCell ref="B24:G24"/>
    <mergeCell ref="B26:G26"/>
  </mergeCells>
  <conditionalFormatting sqref="A7:P18 U7:Y18 R7:S18">
    <cfRule type="expression" dxfId="30" priority="1">
      <formula>MOD(ROW(),2)=0</formula>
    </cfRule>
  </conditionalFormatting>
  <hyperlinks>
    <hyperlink ref="B27" r:id="rId1"/>
  </hyperlinks>
  <printOptions horizontalCentered="1" gridLines="1"/>
  <pageMargins left="0" right="0" top="0.75" bottom="0.75" header="0.3" footer="0.3"/>
  <pageSetup scale="54" orientation="landscape" horizontalDpi="1200" verticalDpi="1200" r:id="rId2"/>
  <ignoredErrors>
    <ignoredError sqref="V19"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G7" activePane="bottomRight" state="frozen"/>
      <selection activeCell="X1" sqref="X1:X1048576"/>
      <selection pane="topRight" activeCell="X1" sqref="X1:X1048576"/>
      <selection pane="bottomLeft" activeCell="X1" sqref="X1:X1048576"/>
      <selection pane="bottomRight" activeCell="X7" sqref="X7:X20"/>
    </sheetView>
  </sheetViews>
  <sheetFormatPr defaultColWidth="9.140625" defaultRowHeight="15" x14ac:dyDescent="0.25"/>
  <cols>
    <col min="1" max="1" width="7.85546875" style="135" customWidth="1"/>
    <col min="2" max="2" width="70.85546875" style="135" bestFit="1" customWidth="1"/>
    <col min="3" max="3" width="36.28515625" style="135" customWidth="1"/>
    <col min="4" max="4" width="14.28515625" style="135" customWidth="1"/>
    <col min="5" max="5" width="8.28515625" style="135" customWidth="1"/>
    <col min="6" max="6" width="19.42578125" style="135" customWidth="1"/>
    <col min="7" max="7" width="23" style="135" customWidth="1"/>
    <col min="8" max="8" width="12.42578125" style="135" customWidth="1"/>
    <col min="9" max="9" width="13.85546875" style="135" customWidth="1"/>
    <col min="10" max="10" width="13.140625" style="135" customWidth="1"/>
    <col min="11" max="11" width="15.7109375" style="135" customWidth="1"/>
    <col min="12" max="12" width="11.7109375" style="135" customWidth="1"/>
    <col min="13" max="13" width="19.28515625" style="135" customWidth="1"/>
    <col min="14" max="14" width="14" style="135" bestFit="1" customWidth="1"/>
    <col min="15" max="15" width="11.7109375" style="135" bestFit="1" customWidth="1"/>
    <col min="16" max="16" width="14" style="135" bestFit="1" customWidth="1"/>
    <col min="17" max="17" width="3.7109375" style="135" customWidth="1"/>
    <col min="18" max="18" width="15.85546875" style="135" customWidth="1"/>
    <col min="19" max="19" width="14.140625" style="135" customWidth="1"/>
    <col min="20" max="20" width="3.7109375" style="141" customWidth="1"/>
    <col min="21" max="21" width="12.85546875" style="135" bestFit="1" customWidth="1"/>
    <col min="22" max="22" width="14.85546875" style="135" bestFit="1" customWidth="1"/>
    <col min="23" max="23" width="12.85546875" style="135" bestFit="1" customWidth="1"/>
    <col min="24" max="24" width="14.28515625" style="135" customWidth="1"/>
    <col min="25" max="16384" width="9.140625" style="135"/>
  </cols>
  <sheetData>
    <row r="1" spans="1:24" ht="15.75" customHeight="1" x14ac:dyDescent="0.25">
      <c r="A1" s="132" t="s">
        <v>10</v>
      </c>
    </row>
    <row r="2" spans="1:24" ht="15.75" customHeight="1" x14ac:dyDescent="0.25">
      <c r="A2" s="138" t="str">
        <f>'#3396 G-Star of the Arts '!A2</f>
        <v>Federal Grant Allocations/Reimbursements as of: 06/30/2023</v>
      </c>
      <c r="B2" s="202"/>
      <c r="N2" s="140"/>
      <c r="O2" s="140"/>
      <c r="Q2" s="141"/>
      <c r="R2" s="141"/>
      <c r="S2" s="141"/>
    </row>
    <row r="3" spans="1:24" ht="15.75" customHeight="1" x14ac:dyDescent="0.25">
      <c r="A3" s="142" t="s">
        <v>48</v>
      </c>
      <c r="B3" s="132"/>
      <c r="D3" s="132"/>
      <c r="E3" s="132"/>
      <c r="F3" s="132"/>
      <c r="Q3" s="141"/>
      <c r="R3" s="141"/>
      <c r="S3" s="141"/>
      <c r="U3" s="136"/>
      <c r="V3" s="143"/>
    </row>
    <row r="4" spans="1:24" ht="15.75" customHeight="1" x14ac:dyDescent="0.25">
      <c r="A4" s="132" t="s">
        <v>147</v>
      </c>
      <c r="N4" s="145"/>
      <c r="O4" s="145"/>
      <c r="P4" s="145"/>
      <c r="Q4" s="146"/>
      <c r="R4" s="141"/>
      <c r="S4" s="141"/>
      <c r="T4" s="146"/>
      <c r="U4" s="574" t="s">
        <v>211</v>
      </c>
      <c r="V4" s="574"/>
      <c r="W4" s="574"/>
      <c r="X4" s="147"/>
    </row>
    <row r="5" spans="1:24" ht="15.75" thickBot="1" x14ac:dyDescent="0.3">
      <c r="H5" s="148"/>
      <c r="I5" s="148"/>
      <c r="N5" s="145"/>
      <c r="O5" s="145"/>
      <c r="P5" s="145"/>
      <c r="Q5" s="146"/>
      <c r="R5" s="150"/>
      <c r="S5" s="150"/>
      <c r="T5" s="146"/>
      <c r="U5" s="577"/>
      <c r="V5" s="577"/>
      <c r="W5" s="577"/>
      <c r="X5" s="151"/>
    </row>
    <row r="6" spans="1:24" s="205" customFormat="1" ht="79.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4" ht="15.75" customHeight="1" x14ac:dyDescent="0.25">
      <c r="A7" s="137">
        <v>4201</v>
      </c>
      <c r="B7" s="135" t="s">
        <v>326</v>
      </c>
      <c r="C7" s="392" t="s">
        <v>95</v>
      </c>
      <c r="D7" s="185" t="s">
        <v>218</v>
      </c>
      <c r="E7" s="185" t="s">
        <v>253</v>
      </c>
      <c r="F7" s="137" t="s">
        <v>219</v>
      </c>
      <c r="G7" s="135" t="s">
        <v>7</v>
      </c>
      <c r="H7" s="300">
        <v>2.7199999999999998E-2</v>
      </c>
      <c r="I7" s="300">
        <v>0.15010000000000001</v>
      </c>
      <c r="J7" s="171">
        <v>45107</v>
      </c>
      <c r="K7" s="171">
        <v>45108</v>
      </c>
      <c r="L7" s="171">
        <v>44743</v>
      </c>
      <c r="M7" s="137" t="s">
        <v>212</v>
      </c>
      <c r="N7" s="396">
        <v>45991</v>
      </c>
      <c r="O7" s="397">
        <f>52003.5-45991</f>
        <v>6012.5</v>
      </c>
      <c r="P7" s="398">
        <f t="shared" ref="P7:P20" si="0">N7+O7</f>
        <v>52003.5</v>
      </c>
      <c r="Q7" s="130"/>
      <c r="R7" s="396">
        <v>0</v>
      </c>
      <c r="S7" s="398">
        <f>P7-R7</f>
        <v>52003.5</v>
      </c>
      <c r="T7" s="178"/>
      <c r="U7" s="396">
        <v>19919.009999999998</v>
      </c>
      <c r="V7" s="397">
        <v>0</v>
      </c>
      <c r="W7" s="515">
        <f>U7+V7</f>
        <v>19919.009999999998</v>
      </c>
      <c r="X7" s="503">
        <f>S7-W7</f>
        <v>32084.49</v>
      </c>
    </row>
    <row r="8" spans="1:24" ht="15.75" customHeight="1" x14ac:dyDescent="0.25">
      <c r="A8" s="137">
        <v>4253</v>
      </c>
      <c r="B8" s="135" t="s">
        <v>114</v>
      </c>
      <c r="C8" s="392" t="s">
        <v>108</v>
      </c>
      <c r="D8" s="185" t="s">
        <v>216</v>
      </c>
      <c r="E8" s="185" t="s">
        <v>240</v>
      </c>
      <c r="F8" s="137" t="s">
        <v>217</v>
      </c>
      <c r="G8" s="135" t="s">
        <v>7</v>
      </c>
      <c r="H8" s="300">
        <v>2.7199999999999998E-2</v>
      </c>
      <c r="I8" s="300">
        <v>0.15010000000000001</v>
      </c>
      <c r="J8" s="171">
        <v>45107</v>
      </c>
      <c r="K8" s="171">
        <v>45108</v>
      </c>
      <c r="L8" s="171">
        <v>44743</v>
      </c>
      <c r="M8" s="137" t="s">
        <v>212</v>
      </c>
      <c r="N8" s="399">
        <v>6546.65</v>
      </c>
      <c r="O8" s="385">
        <v>0</v>
      </c>
      <c r="P8" s="386">
        <f t="shared" si="0"/>
        <v>6546.65</v>
      </c>
      <c r="Q8" s="130"/>
      <c r="R8" s="399">
        <v>0</v>
      </c>
      <c r="S8" s="386">
        <f>P8-R8</f>
        <v>6546.65</v>
      </c>
      <c r="T8" s="178"/>
      <c r="U8" s="399">
        <v>6546.65</v>
      </c>
      <c r="V8" s="385">
        <v>0</v>
      </c>
      <c r="W8" s="484">
        <f>U8+V8</f>
        <v>6546.65</v>
      </c>
      <c r="X8" s="458">
        <f>S8-W8</f>
        <v>0</v>
      </c>
    </row>
    <row r="9" spans="1:24" ht="15.75" customHeight="1" x14ac:dyDescent="0.25">
      <c r="A9" s="137">
        <v>4260</v>
      </c>
      <c r="B9" s="135" t="s">
        <v>328</v>
      </c>
      <c r="C9" s="392" t="s">
        <v>329</v>
      </c>
      <c r="D9" s="185" t="s">
        <v>292</v>
      </c>
      <c r="E9" s="185" t="s">
        <v>293</v>
      </c>
      <c r="F9" s="137" t="s">
        <v>294</v>
      </c>
      <c r="G9" s="135" t="s">
        <v>7</v>
      </c>
      <c r="H9" s="300">
        <v>2.63E-2</v>
      </c>
      <c r="I9" s="300">
        <v>0.15010000000000001</v>
      </c>
      <c r="J9" s="171">
        <v>45199</v>
      </c>
      <c r="K9" s="171">
        <v>45250</v>
      </c>
      <c r="L9" s="171">
        <v>44378</v>
      </c>
      <c r="M9" s="137" t="s">
        <v>192</v>
      </c>
      <c r="N9" s="399">
        <v>3254.84</v>
      </c>
      <c r="O9" s="385">
        <v>0</v>
      </c>
      <c r="P9" s="386">
        <f t="shared" si="0"/>
        <v>3254.84</v>
      </c>
      <c r="Q9" s="130"/>
      <c r="R9" s="399">
        <v>0</v>
      </c>
      <c r="S9" s="386">
        <f>P9-R9</f>
        <v>3254.84</v>
      </c>
      <c r="T9" s="178"/>
      <c r="U9" s="399">
        <v>3254.84</v>
      </c>
      <c r="V9" s="385">
        <v>0</v>
      </c>
      <c r="W9" s="484">
        <f>U9+V9</f>
        <v>3254.84</v>
      </c>
      <c r="X9" s="458">
        <f>S9-W9</f>
        <v>0</v>
      </c>
    </row>
    <row r="10" spans="1:24" ht="15.75" customHeight="1" x14ac:dyDescent="0.25">
      <c r="A10" s="137">
        <v>4423</v>
      </c>
      <c r="B10" s="135" t="s">
        <v>210</v>
      </c>
      <c r="C10" s="293" t="s">
        <v>305</v>
      </c>
      <c r="D10" s="137" t="s">
        <v>183</v>
      </c>
      <c r="E10" s="137" t="s">
        <v>242</v>
      </c>
      <c r="F10" s="137" t="s">
        <v>196</v>
      </c>
      <c r="G10" s="135" t="s">
        <v>7</v>
      </c>
      <c r="H10" s="300">
        <v>2.7199999999999998E-2</v>
      </c>
      <c r="I10" s="300">
        <v>0.15010000000000001</v>
      </c>
      <c r="J10" s="171">
        <v>45199</v>
      </c>
      <c r="K10" s="171">
        <v>45214</v>
      </c>
      <c r="L10" s="171">
        <v>44201</v>
      </c>
      <c r="M10" s="137" t="s">
        <v>192</v>
      </c>
      <c r="N10" s="399">
        <v>26322.55</v>
      </c>
      <c r="O10" s="385">
        <v>0</v>
      </c>
      <c r="P10" s="386">
        <f t="shared" si="0"/>
        <v>26322.55</v>
      </c>
      <c r="Q10" s="130"/>
      <c r="R10" s="399">
        <v>24859.5</v>
      </c>
      <c r="S10" s="386">
        <f t="shared" ref="S10:S20" si="1">P10-R10</f>
        <v>1463.0499999999993</v>
      </c>
      <c r="T10" s="178"/>
      <c r="U10" s="399">
        <v>0</v>
      </c>
      <c r="V10" s="385">
        <v>0</v>
      </c>
      <c r="W10" s="484">
        <f>U10+V10</f>
        <v>0</v>
      </c>
      <c r="X10" s="458">
        <f>S10-W10</f>
        <v>1463.0499999999993</v>
      </c>
    </row>
    <row r="11" spans="1:24" ht="15.75" customHeight="1" x14ac:dyDescent="0.25">
      <c r="A11" s="137">
        <v>4427</v>
      </c>
      <c r="B11" s="135" t="s">
        <v>193</v>
      </c>
      <c r="C11" s="293" t="s">
        <v>305</v>
      </c>
      <c r="D11" s="137" t="s">
        <v>183</v>
      </c>
      <c r="E11" s="137" t="s">
        <v>249</v>
      </c>
      <c r="F11" s="137" t="s">
        <v>195</v>
      </c>
      <c r="G11" s="135" t="s">
        <v>7</v>
      </c>
      <c r="H11" s="300">
        <v>2.7199999999999998E-2</v>
      </c>
      <c r="I11" s="300">
        <v>0.15010000000000001</v>
      </c>
      <c r="J11" s="171">
        <v>45199</v>
      </c>
      <c r="K11" s="171">
        <v>45214</v>
      </c>
      <c r="L11" s="171">
        <v>44201</v>
      </c>
      <c r="M11" s="137" t="s">
        <v>191</v>
      </c>
      <c r="N11" s="384">
        <v>5561.1</v>
      </c>
      <c r="O11" s="385">
        <v>0</v>
      </c>
      <c r="P11" s="386">
        <f t="shared" si="0"/>
        <v>5561.1</v>
      </c>
      <c r="Q11" s="130"/>
      <c r="R11" s="399">
        <v>0</v>
      </c>
      <c r="S11" s="386">
        <f t="shared" si="1"/>
        <v>5561.1</v>
      </c>
      <c r="T11" s="178"/>
      <c r="U11" s="399">
        <v>5561.1</v>
      </c>
      <c r="V11" s="385">
        <v>0</v>
      </c>
      <c r="W11" s="484">
        <f t="shared" ref="W11:W20" si="2">U11+V11</f>
        <v>5561.1</v>
      </c>
      <c r="X11" s="458">
        <f t="shared" ref="X11:X19" si="3">S11-W11</f>
        <v>0</v>
      </c>
    </row>
    <row r="12" spans="1:24" ht="15.75" customHeight="1" x14ac:dyDescent="0.25">
      <c r="A12" s="137">
        <v>4429</v>
      </c>
      <c r="B12" s="135" t="s">
        <v>206</v>
      </c>
      <c r="C12" s="293" t="s">
        <v>305</v>
      </c>
      <c r="D12" s="137" t="s">
        <v>183</v>
      </c>
      <c r="E12" s="137" t="s">
        <v>247</v>
      </c>
      <c r="F12" s="137" t="s">
        <v>207</v>
      </c>
      <c r="G12" s="135" t="s">
        <v>7</v>
      </c>
      <c r="H12" s="300">
        <v>2.7199999999999998E-2</v>
      </c>
      <c r="I12" s="300">
        <v>0.15010000000000001</v>
      </c>
      <c r="J12" s="171">
        <v>45199</v>
      </c>
      <c r="K12" s="171">
        <v>45214</v>
      </c>
      <c r="L12" s="171">
        <v>44201</v>
      </c>
      <c r="M12" s="137" t="s">
        <v>229</v>
      </c>
      <c r="N12" s="384">
        <v>448.41</v>
      </c>
      <c r="O12" s="385">
        <v>0</v>
      </c>
      <c r="P12" s="386">
        <f t="shared" si="0"/>
        <v>448.41</v>
      </c>
      <c r="Q12" s="130"/>
      <c r="R12" s="399">
        <v>0</v>
      </c>
      <c r="S12" s="386">
        <f t="shared" si="1"/>
        <v>448.41</v>
      </c>
      <c r="T12" s="178"/>
      <c r="U12" s="399">
        <v>0</v>
      </c>
      <c r="V12" s="385">
        <v>0</v>
      </c>
      <c r="W12" s="484">
        <f t="shared" si="2"/>
        <v>0</v>
      </c>
      <c r="X12" s="458">
        <f t="shared" si="3"/>
        <v>448.41</v>
      </c>
    </row>
    <row r="13" spans="1:24" ht="15.75" customHeight="1" x14ac:dyDescent="0.25">
      <c r="A13" s="137">
        <v>4452</v>
      </c>
      <c r="B13" s="135" t="s">
        <v>204</v>
      </c>
      <c r="C13" s="293" t="s">
        <v>200</v>
      </c>
      <c r="D13" s="137" t="s">
        <v>201</v>
      </c>
      <c r="E13" s="137" t="s">
        <v>245</v>
      </c>
      <c r="F13" s="137" t="s">
        <v>205</v>
      </c>
      <c r="G13" s="135" t="s">
        <v>7</v>
      </c>
      <c r="H13" s="300">
        <v>0.05</v>
      </c>
      <c r="I13" s="300">
        <v>0.15010000000000001</v>
      </c>
      <c r="J13" s="171">
        <v>45565</v>
      </c>
      <c r="K13" s="171">
        <v>45580</v>
      </c>
      <c r="L13" s="171">
        <v>44279</v>
      </c>
      <c r="M13" s="137" t="s">
        <v>203</v>
      </c>
      <c r="N13" s="384">
        <v>47627.87</v>
      </c>
      <c r="O13" s="385">
        <v>7.46</v>
      </c>
      <c r="P13" s="386">
        <f t="shared" si="0"/>
        <v>47635.33</v>
      </c>
      <c r="Q13" s="130"/>
      <c r="R13" s="399">
        <v>0</v>
      </c>
      <c r="S13" s="386">
        <f t="shared" si="1"/>
        <v>47635.33</v>
      </c>
      <c r="T13" s="178"/>
      <c r="U13" s="399">
        <v>47635.33</v>
      </c>
      <c r="V13" s="385">
        <v>0</v>
      </c>
      <c r="W13" s="484">
        <f t="shared" si="2"/>
        <v>47635.33</v>
      </c>
      <c r="X13" s="458">
        <f t="shared" si="3"/>
        <v>0</v>
      </c>
    </row>
    <row r="14" spans="1:24" ht="15.75" customHeight="1" x14ac:dyDescent="0.25">
      <c r="A14" s="137">
        <v>4454</v>
      </c>
      <c r="B14" s="135" t="s">
        <v>306</v>
      </c>
      <c r="C14" s="293" t="s">
        <v>200</v>
      </c>
      <c r="D14" s="137" t="s">
        <v>201</v>
      </c>
      <c r="E14" s="137" t="s">
        <v>248</v>
      </c>
      <c r="F14" s="137" t="s">
        <v>228</v>
      </c>
      <c r="G14" s="135" t="s">
        <v>7</v>
      </c>
      <c r="H14" s="300">
        <v>0.05</v>
      </c>
      <c r="I14" s="300">
        <v>0.15010000000000001</v>
      </c>
      <c r="J14" s="171">
        <v>45565</v>
      </c>
      <c r="K14" s="171">
        <v>45580</v>
      </c>
      <c r="L14" s="171">
        <v>44279</v>
      </c>
      <c r="M14" s="137" t="s">
        <v>327</v>
      </c>
      <c r="N14" s="384">
        <v>2592.85</v>
      </c>
      <c r="O14" s="385">
        <v>47.77</v>
      </c>
      <c r="P14" s="386">
        <f t="shared" si="0"/>
        <v>2640.62</v>
      </c>
      <c r="Q14" s="130"/>
      <c r="R14" s="399">
        <v>0</v>
      </c>
      <c r="S14" s="386">
        <f t="shared" si="1"/>
        <v>2640.62</v>
      </c>
      <c r="T14" s="178"/>
      <c r="U14" s="399">
        <v>0</v>
      </c>
      <c r="V14" s="385">
        <v>0</v>
      </c>
      <c r="W14" s="484">
        <f t="shared" si="2"/>
        <v>0</v>
      </c>
      <c r="X14" s="458">
        <f t="shared" si="3"/>
        <v>2640.62</v>
      </c>
    </row>
    <row r="15" spans="1:24" ht="15.75" customHeight="1" x14ac:dyDescent="0.25">
      <c r="A15" s="137">
        <v>4457</v>
      </c>
      <c r="B15" s="135" t="s">
        <v>266</v>
      </c>
      <c r="C15" s="293" t="s">
        <v>200</v>
      </c>
      <c r="D15" s="137" t="s">
        <v>201</v>
      </c>
      <c r="E15" s="137" t="s">
        <v>267</v>
      </c>
      <c r="F15" s="137" t="s">
        <v>268</v>
      </c>
      <c r="G15" s="135" t="s">
        <v>7</v>
      </c>
      <c r="H15" s="300">
        <v>0.05</v>
      </c>
      <c r="I15" s="300">
        <v>0.15010000000000001</v>
      </c>
      <c r="J15" s="171">
        <v>45565</v>
      </c>
      <c r="K15" s="171">
        <v>45580</v>
      </c>
      <c r="L15" s="171">
        <v>44279</v>
      </c>
      <c r="M15" s="137" t="s">
        <v>312</v>
      </c>
      <c r="N15" s="384">
        <v>1234.1200000000001</v>
      </c>
      <c r="O15" s="385">
        <v>0</v>
      </c>
      <c r="P15" s="386">
        <f t="shared" si="0"/>
        <v>1234.1200000000001</v>
      </c>
      <c r="Q15" s="130"/>
      <c r="R15" s="399">
        <v>0</v>
      </c>
      <c r="S15" s="386">
        <f t="shared" si="1"/>
        <v>1234.1200000000001</v>
      </c>
      <c r="T15" s="178"/>
      <c r="U15" s="399">
        <v>0</v>
      </c>
      <c r="V15" s="385">
        <v>0</v>
      </c>
      <c r="W15" s="484">
        <f t="shared" si="2"/>
        <v>0</v>
      </c>
      <c r="X15" s="458">
        <f t="shared" si="3"/>
        <v>1234.1200000000001</v>
      </c>
    </row>
    <row r="16" spans="1:24" ht="15.75" customHeight="1" x14ac:dyDescent="0.25">
      <c r="A16" s="137">
        <v>4459</v>
      </c>
      <c r="B16" s="135" t="s">
        <v>243</v>
      </c>
      <c r="C16" s="293" t="s">
        <v>200</v>
      </c>
      <c r="D16" s="137" t="s">
        <v>201</v>
      </c>
      <c r="E16" s="137" t="s">
        <v>244</v>
      </c>
      <c r="F16" s="137" t="s">
        <v>202</v>
      </c>
      <c r="G16" s="135" t="s">
        <v>7</v>
      </c>
      <c r="H16" s="300">
        <v>0.05</v>
      </c>
      <c r="I16" s="300">
        <v>0.15010000000000001</v>
      </c>
      <c r="J16" s="171">
        <v>45565</v>
      </c>
      <c r="K16" s="171">
        <v>45580</v>
      </c>
      <c r="L16" s="171">
        <v>44279</v>
      </c>
      <c r="M16" s="137" t="s">
        <v>203</v>
      </c>
      <c r="N16" s="384">
        <v>190511.47</v>
      </c>
      <c r="O16" s="385">
        <v>29.84</v>
      </c>
      <c r="P16" s="386">
        <f t="shared" si="0"/>
        <v>190541.31</v>
      </c>
      <c r="Q16" s="130"/>
      <c r="R16" s="399">
        <v>0</v>
      </c>
      <c r="S16" s="386">
        <f t="shared" si="1"/>
        <v>190541.31</v>
      </c>
      <c r="T16" s="178"/>
      <c r="U16" s="399">
        <v>0</v>
      </c>
      <c r="V16" s="385">
        <v>0</v>
      </c>
      <c r="W16" s="484">
        <f t="shared" si="2"/>
        <v>0</v>
      </c>
      <c r="X16" s="458">
        <f t="shared" si="3"/>
        <v>190541.31</v>
      </c>
    </row>
    <row r="17" spans="1:24" ht="15.75" customHeight="1" x14ac:dyDescent="0.25">
      <c r="A17" s="137">
        <v>4461</v>
      </c>
      <c r="B17" s="135" t="s">
        <v>288</v>
      </c>
      <c r="C17" s="293" t="s">
        <v>200</v>
      </c>
      <c r="D17" s="137" t="s">
        <v>201</v>
      </c>
      <c r="E17" s="137" t="s">
        <v>273</v>
      </c>
      <c r="F17" s="137" t="s">
        <v>274</v>
      </c>
      <c r="G17" s="135" t="s">
        <v>7</v>
      </c>
      <c r="H17" s="300">
        <v>0.05</v>
      </c>
      <c r="I17" s="300">
        <v>0.15010000000000001</v>
      </c>
      <c r="J17" s="171">
        <v>45565</v>
      </c>
      <c r="K17" s="171">
        <v>45580</v>
      </c>
      <c r="L17" s="171">
        <v>44279</v>
      </c>
      <c r="M17" s="137" t="s">
        <v>310</v>
      </c>
      <c r="N17" s="384">
        <v>1378.43</v>
      </c>
      <c r="O17" s="385">
        <v>0</v>
      </c>
      <c r="P17" s="386">
        <f t="shared" si="0"/>
        <v>1378.43</v>
      </c>
      <c r="Q17" s="130"/>
      <c r="R17" s="399">
        <v>0</v>
      </c>
      <c r="S17" s="386">
        <f t="shared" si="1"/>
        <v>1378.43</v>
      </c>
      <c r="T17" s="178"/>
      <c r="U17" s="399">
        <v>0</v>
      </c>
      <c r="V17" s="385">
        <v>0</v>
      </c>
      <c r="W17" s="484">
        <f t="shared" si="2"/>
        <v>0</v>
      </c>
      <c r="X17" s="458">
        <f t="shared" si="3"/>
        <v>1378.43</v>
      </c>
    </row>
    <row r="18" spans="1:24" ht="15.75" customHeight="1" x14ac:dyDescent="0.25">
      <c r="A18" s="137">
        <v>4462</v>
      </c>
      <c r="B18" s="135" t="s">
        <v>317</v>
      </c>
      <c r="C18" s="293" t="s">
        <v>200</v>
      </c>
      <c r="D18" s="137" t="s">
        <v>201</v>
      </c>
      <c r="E18" s="137" t="s">
        <v>275</v>
      </c>
      <c r="F18" s="137" t="s">
        <v>276</v>
      </c>
      <c r="G18" s="135" t="s">
        <v>7</v>
      </c>
      <c r="H18" s="300">
        <v>0.05</v>
      </c>
      <c r="I18" s="300">
        <v>0.15010000000000001</v>
      </c>
      <c r="J18" s="171">
        <v>45565</v>
      </c>
      <c r="K18" s="171">
        <v>45580</v>
      </c>
      <c r="L18" s="171">
        <v>44279</v>
      </c>
      <c r="M18" s="137" t="s">
        <v>311</v>
      </c>
      <c r="N18" s="384">
        <v>2043.95</v>
      </c>
      <c r="O18" s="385">
        <v>0</v>
      </c>
      <c r="P18" s="386">
        <f t="shared" si="0"/>
        <v>2043.95</v>
      </c>
      <c r="Q18" s="130"/>
      <c r="R18" s="399">
        <v>0</v>
      </c>
      <c r="S18" s="386">
        <f t="shared" si="1"/>
        <v>2043.95</v>
      </c>
      <c r="T18" s="178"/>
      <c r="U18" s="399">
        <v>0</v>
      </c>
      <c r="V18" s="385">
        <v>0</v>
      </c>
      <c r="W18" s="484">
        <f t="shared" si="2"/>
        <v>0</v>
      </c>
      <c r="X18" s="458">
        <f t="shared" si="3"/>
        <v>2043.95</v>
      </c>
    </row>
    <row r="19" spans="1:24" ht="15.75" customHeight="1" x14ac:dyDescent="0.25">
      <c r="A19" s="137">
        <v>4463</v>
      </c>
      <c r="B19" s="135" t="s">
        <v>290</v>
      </c>
      <c r="C19" s="293" t="s">
        <v>200</v>
      </c>
      <c r="D19" s="137" t="s">
        <v>201</v>
      </c>
      <c r="E19" s="137" t="s">
        <v>277</v>
      </c>
      <c r="F19" s="137" t="s">
        <v>278</v>
      </c>
      <c r="G19" s="135" t="s">
        <v>7</v>
      </c>
      <c r="H19" s="300">
        <v>0.05</v>
      </c>
      <c r="I19" s="300">
        <v>0.15010000000000001</v>
      </c>
      <c r="J19" s="171">
        <v>45565</v>
      </c>
      <c r="K19" s="171">
        <v>45580</v>
      </c>
      <c r="L19" s="171">
        <v>44279</v>
      </c>
      <c r="M19" s="137" t="s">
        <v>308</v>
      </c>
      <c r="N19" s="384">
        <v>6892.86</v>
      </c>
      <c r="O19" s="385">
        <v>0</v>
      </c>
      <c r="P19" s="386">
        <f t="shared" si="0"/>
        <v>6892.86</v>
      </c>
      <c r="Q19" s="130"/>
      <c r="R19" s="399">
        <v>0</v>
      </c>
      <c r="S19" s="386">
        <f t="shared" si="1"/>
        <v>6892.86</v>
      </c>
      <c r="T19" s="178"/>
      <c r="U19" s="399">
        <v>0</v>
      </c>
      <c r="V19" s="385">
        <v>0</v>
      </c>
      <c r="W19" s="484">
        <v>0</v>
      </c>
      <c r="X19" s="458">
        <f t="shared" si="3"/>
        <v>6892.86</v>
      </c>
    </row>
    <row r="20" spans="1:24" ht="15.75" customHeight="1" x14ac:dyDescent="0.25">
      <c r="A20" s="137">
        <v>4464</v>
      </c>
      <c r="B20" s="135" t="s">
        <v>318</v>
      </c>
      <c r="C20" s="293" t="s">
        <v>313</v>
      </c>
      <c r="D20" s="137" t="s">
        <v>183</v>
      </c>
      <c r="E20" s="137" t="s">
        <v>279</v>
      </c>
      <c r="F20" s="137" t="s">
        <v>280</v>
      </c>
      <c r="G20" s="135" t="s">
        <v>7</v>
      </c>
      <c r="H20" s="300">
        <v>0.05</v>
      </c>
      <c r="I20" s="300">
        <v>0.15010000000000001</v>
      </c>
      <c r="J20" s="171">
        <v>45199</v>
      </c>
      <c r="K20" s="171">
        <v>45214</v>
      </c>
      <c r="L20" s="171">
        <v>44201</v>
      </c>
      <c r="M20" s="137" t="s">
        <v>309</v>
      </c>
      <c r="N20" s="400">
        <v>29452.75</v>
      </c>
      <c r="O20" s="401">
        <v>0</v>
      </c>
      <c r="P20" s="402">
        <f t="shared" si="0"/>
        <v>29452.75</v>
      </c>
      <c r="Q20" s="130"/>
      <c r="R20" s="435">
        <v>0</v>
      </c>
      <c r="S20" s="402">
        <f t="shared" si="1"/>
        <v>29452.75</v>
      </c>
      <c r="T20" s="178"/>
      <c r="U20" s="435">
        <v>0</v>
      </c>
      <c r="V20" s="401">
        <v>0</v>
      </c>
      <c r="W20" s="485">
        <f t="shared" si="2"/>
        <v>0</v>
      </c>
      <c r="X20" s="488">
        <f>S20-W20</f>
        <v>29452.75</v>
      </c>
    </row>
    <row r="21" spans="1:24" ht="15.75" customHeight="1" thickBot="1" x14ac:dyDescent="0.3">
      <c r="C21" s="392"/>
      <c r="D21" s="185"/>
      <c r="E21" s="185"/>
      <c r="J21" s="201"/>
      <c r="K21" s="201"/>
      <c r="L21" s="201"/>
      <c r="M21" s="227" t="s">
        <v>38</v>
      </c>
      <c r="N21" s="387">
        <f>SUM(N7:N20)</f>
        <v>369858.85</v>
      </c>
      <c r="O21" s="388">
        <f>SUM(O7:O20)</f>
        <v>6097.5700000000006</v>
      </c>
      <c r="P21" s="389">
        <f>SUM(P7:P20)</f>
        <v>375956.42</v>
      </c>
      <c r="Q21" s="130"/>
      <c r="R21" s="387">
        <f>SUM(R7:R20)</f>
        <v>24859.5</v>
      </c>
      <c r="S21" s="389">
        <f>SUM(S7:S20)</f>
        <v>351096.92</v>
      </c>
      <c r="T21" s="178"/>
      <c r="U21" s="387">
        <f>SUM(U7:U20)</f>
        <v>82916.929999999993</v>
      </c>
      <c r="V21" s="388">
        <f>SUM(V7:V20)</f>
        <v>0</v>
      </c>
      <c r="W21" s="486">
        <f>SUM(W7:W20)</f>
        <v>82916.929999999993</v>
      </c>
      <c r="X21" s="489">
        <f>SUM(X7:X20)</f>
        <v>268179.99</v>
      </c>
    </row>
    <row r="22" spans="1:24" ht="15.75" customHeight="1" thickTop="1" x14ac:dyDescent="0.25">
      <c r="C22" s="392"/>
      <c r="D22" s="185"/>
      <c r="E22" s="185"/>
      <c r="M22" s="227"/>
      <c r="N22" s="173"/>
      <c r="O22" s="173"/>
      <c r="P22" s="173"/>
      <c r="R22" s="173"/>
      <c r="S22" s="173"/>
      <c r="T22" s="172"/>
    </row>
    <row r="23" spans="1:24" ht="15.75" customHeight="1" x14ac:dyDescent="0.25">
      <c r="C23" s="392"/>
      <c r="D23" s="185"/>
      <c r="E23" s="185"/>
      <c r="M23" s="227"/>
      <c r="N23" s="173"/>
      <c r="O23" s="173"/>
      <c r="P23" s="173"/>
      <c r="R23" s="173"/>
      <c r="S23" s="173"/>
      <c r="T23" s="172"/>
      <c r="U23" s="141"/>
    </row>
    <row r="24" spans="1:24" ht="15.75" customHeight="1" x14ac:dyDescent="0.25">
      <c r="B24" s="132" t="s">
        <v>111</v>
      </c>
      <c r="C24" s="185"/>
      <c r="D24" s="185"/>
      <c r="E24" s="185"/>
      <c r="M24" s="227"/>
      <c r="N24" s="173"/>
      <c r="O24" s="173"/>
      <c r="P24" s="173"/>
      <c r="R24" s="173"/>
      <c r="S24" s="173"/>
      <c r="T24" s="172"/>
      <c r="U24" s="141"/>
    </row>
    <row r="25" spans="1:24" ht="15.75" customHeight="1" x14ac:dyDescent="0.25">
      <c r="B25" s="576" t="s">
        <v>352</v>
      </c>
      <c r="C25" s="576"/>
      <c r="D25" s="576"/>
      <c r="E25" s="576"/>
      <c r="F25" s="576"/>
      <c r="G25" s="576"/>
      <c r="H25" s="179"/>
      <c r="I25" s="179"/>
      <c r="J25" s="179"/>
      <c r="M25" s="227"/>
      <c r="N25" s="173"/>
      <c r="O25" s="173"/>
      <c r="P25" s="173"/>
      <c r="R25" s="173"/>
      <c r="S25" s="173"/>
      <c r="T25" s="172"/>
      <c r="U25" s="141"/>
    </row>
    <row r="26" spans="1:24" ht="15.75" customHeight="1" x14ac:dyDescent="0.25">
      <c r="C26" s="185"/>
      <c r="D26" s="185"/>
      <c r="E26" s="185"/>
      <c r="M26" s="227"/>
      <c r="N26" s="173"/>
      <c r="O26" s="173"/>
      <c r="P26" s="173"/>
      <c r="R26" s="173"/>
      <c r="S26" s="173"/>
      <c r="T26" s="172"/>
      <c r="U26" s="141"/>
    </row>
    <row r="27" spans="1:24" ht="15.75" customHeight="1" x14ac:dyDescent="0.25">
      <c r="B27" s="576" t="s">
        <v>115</v>
      </c>
      <c r="C27" s="576"/>
      <c r="D27" s="576"/>
      <c r="E27" s="576"/>
      <c r="F27" s="576"/>
      <c r="G27" s="576"/>
      <c r="H27" s="179"/>
      <c r="I27" s="179"/>
      <c r="J27" s="179"/>
      <c r="M27" s="227"/>
      <c r="N27" s="173"/>
      <c r="O27" s="173"/>
      <c r="P27" s="173"/>
      <c r="R27" s="173"/>
      <c r="S27" s="173"/>
      <c r="T27" s="172"/>
      <c r="U27" s="141"/>
    </row>
    <row r="28" spans="1:24" ht="15.75" customHeight="1" x14ac:dyDescent="0.25">
      <c r="B28" s="179"/>
      <c r="C28" s="179"/>
      <c r="D28" s="179"/>
      <c r="E28" s="179"/>
      <c r="F28" s="179"/>
      <c r="G28" s="179"/>
      <c r="H28" s="179"/>
      <c r="I28" s="179"/>
      <c r="J28" s="179"/>
      <c r="M28" s="227"/>
      <c r="N28" s="173"/>
      <c r="O28" s="173"/>
      <c r="P28" s="173"/>
      <c r="R28" s="173"/>
      <c r="S28" s="173"/>
      <c r="T28" s="172"/>
      <c r="U28" s="141"/>
    </row>
    <row r="29" spans="1:24" ht="15.75" customHeight="1" x14ac:dyDescent="0.25">
      <c r="B29" s="576" t="s">
        <v>139</v>
      </c>
      <c r="C29" s="576"/>
      <c r="D29" s="576"/>
      <c r="E29" s="576"/>
      <c r="F29" s="576"/>
      <c r="G29" s="576"/>
      <c r="H29" s="179"/>
      <c r="I29" s="179"/>
      <c r="J29" s="179"/>
      <c r="M29" s="227"/>
      <c r="N29" s="173"/>
      <c r="O29" s="173"/>
      <c r="P29" s="173"/>
      <c r="R29" s="173"/>
      <c r="S29" s="173"/>
      <c r="T29" s="172"/>
      <c r="U29" s="141"/>
    </row>
    <row r="30" spans="1:24" ht="15.75" customHeight="1" x14ac:dyDescent="0.25">
      <c r="B30" s="589" t="s">
        <v>138</v>
      </c>
      <c r="C30" s="576"/>
      <c r="D30" s="576"/>
      <c r="E30" s="576"/>
      <c r="F30" s="576"/>
      <c r="G30" s="576"/>
      <c r="H30" s="179"/>
      <c r="I30" s="179"/>
      <c r="J30" s="179"/>
      <c r="M30" s="227"/>
      <c r="N30" s="173"/>
      <c r="O30" s="173"/>
      <c r="P30" s="173"/>
      <c r="R30" s="173"/>
      <c r="S30" s="173"/>
      <c r="T30" s="172"/>
      <c r="U30" s="141"/>
    </row>
    <row r="31" spans="1:24" ht="15.75" customHeight="1" x14ac:dyDescent="0.25">
      <c r="B31" s="179"/>
      <c r="C31" s="179"/>
      <c r="D31" s="179"/>
      <c r="E31" s="179"/>
      <c r="F31" s="179"/>
      <c r="G31" s="179"/>
      <c r="H31" s="179"/>
      <c r="I31" s="179"/>
      <c r="J31" s="179"/>
      <c r="M31" s="227"/>
      <c r="N31" s="173"/>
      <c r="O31" s="173"/>
      <c r="P31" s="173"/>
      <c r="R31" s="173"/>
      <c r="S31" s="173"/>
      <c r="T31" s="172"/>
      <c r="U31" s="141"/>
    </row>
    <row r="32" spans="1:24" ht="15.75" customHeight="1" x14ac:dyDescent="0.25">
      <c r="B32" s="131" t="s">
        <v>98</v>
      </c>
      <c r="C32" s="183" t="s">
        <v>101</v>
      </c>
      <c r="D32" s="183" t="s">
        <v>102</v>
      </c>
      <c r="E32" s="183"/>
      <c r="F32" s="179"/>
      <c r="G32" s="179"/>
      <c r="H32" s="179"/>
      <c r="I32" s="179"/>
      <c r="J32" s="179"/>
      <c r="M32" s="227"/>
      <c r="N32" s="173"/>
      <c r="O32" s="173"/>
      <c r="P32" s="173"/>
      <c r="R32" s="173"/>
      <c r="S32" s="173"/>
      <c r="T32" s="172"/>
      <c r="U32" s="141"/>
    </row>
    <row r="33" spans="2:21" ht="15.75" customHeight="1" x14ac:dyDescent="0.25">
      <c r="B33" s="135" t="s">
        <v>99</v>
      </c>
      <c r="C33" s="185" t="s">
        <v>236</v>
      </c>
      <c r="D33" s="185" t="s">
        <v>105</v>
      </c>
      <c r="E33" s="185"/>
      <c r="M33" s="227"/>
      <c r="N33" s="173"/>
      <c r="O33" s="173"/>
      <c r="P33" s="173"/>
      <c r="R33" s="173"/>
      <c r="S33" s="173"/>
      <c r="T33" s="172"/>
      <c r="U33" s="141"/>
    </row>
    <row r="34" spans="2:21" ht="15.75" customHeight="1" x14ac:dyDescent="0.25">
      <c r="B34" s="176" t="s">
        <v>100</v>
      </c>
      <c r="C34" s="185" t="s">
        <v>185</v>
      </c>
      <c r="D34" s="185" t="s">
        <v>237</v>
      </c>
      <c r="E34" s="185"/>
      <c r="M34" s="227"/>
      <c r="N34" s="173"/>
      <c r="O34" s="173"/>
      <c r="P34" s="173"/>
      <c r="R34" s="173"/>
      <c r="S34" s="173"/>
      <c r="T34" s="172"/>
      <c r="U34" s="141"/>
    </row>
    <row r="35" spans="2:21" ht="15.75" customHeight="1" x14ac:dyDescent="0.25">
      <c r="B35" s="135" t="s">
        <v>315</v>
      </c>
      <c r="C35" s="185" t="s">
        <v>234</v>
      </c>
      <c r="D35" s="185" t="s">
        <v>235</v>
      </c>
      <c r="E35" s="185"/>
      <c r="M35" s="227"/>
      <c r="N35" s="173"/>
      <c r="O35" s="173"/>
      <c r="P35" s="173"/>
      <c r="R35" s="173"/>
      <c r="S35" s="173"/>
      <c r="T35" s="172"/>
      <c r="U35" s="141"/>
    </row>
    <row r="36" spans="2:21" ht="15.75" customHeight="1" x14ac:dyDescent="0.25">
      <c r="B36" s="135" t="s">
        <v>314</v>
      </c>
      <c r="C36" s="185" t="s">
        <v>234</v>
      </c>
      <c r="D36" s="185" t="s">
        <v>235</v>
      </c>
      <c r="E36" s="185"/>
      <c r="M36" s="227"/>
      <c r="N36" s="173"/>
      <c r="O36" s="173"/>
      <c r="P36" s="173"/>
      <c r="R36" s="173"/>
      <c r="S36" s="173"/>
      <c r="T36" s="172"/>
      <c r="U36" s="141"/>
    </row>
    <row r="37" spans="2:21" ht="15.75" customHeight="1" x14ac:dyDescent="0.25">
      <c r="E37" s="185"/>
      <c r="M37" s="227"/>
      <c r="N37" s="173"/>
      <c r="O37" s="173"/>
      <c r="P37" s="173"/>
      <c r="R37" s="173"/>
      <c r="S37" s="173"/>
      <c r="T37" s="172"/>
      <c r="U37" s="141"/>
    </row>
    <row r="38" spans="2:21" ht="15.75" customHeight="1" x14ac:dyDescent="0.25">
      <c r="C38" s="185"/>
      <c r="D38" s="185"/>
      <c r="E38" s="185"/>
      <c r="M38" s="227"/>
      <c r="N38" s="173"/>
      <c r="O38" s="173"/>
      <c r="P38" s="173"/>
      <c r="R38" s="173"/>
      <c r="S38" s="173"/>
      <c r="T38" s="172"/>
      <c r="U38" s="141"/>
    </row>
    <row r="39" spans="2:21" ht="15.75" customHeight="1" x14ac:dyDescent="0.25">
      <c r="B39" s="572" t="s">
        <v>214</v>
      </c>
      <c r="C39" s="572"/>
      <c r="D39" s="572"/>
      <c r="E39" s="572"/>
      <c r="F39" s="572"/>
      <c r="G39" s="572"/>
      <c r="H39" s="572"/>
      <c r="I39" s="572"/>
      <c r="M39" s="227"/>
      <c r="N39" s="173"/>
      <c r="O39" s="173"/>
      <c r="P39" s="173"/>
      <c r="R39" s="173"/>
      <c r="S39" s="173"/>
      <c r="T39" s="172"/>
      <c r="U39" s="141"/>
    </row>
    <row r="40" spans="2:21" ht="15.75" customHeight="1" x14ac:dyDescent="0.25">
      <c r="B40" s="128" t="s">
        <v>215</v>
      </c>
      <c r="C40" s="185"/>
      <c r="D40" s="185"/>
      <c r="E40" s="185"/>
      <c r="M40" s="227"/>
      <c r="N40" s="173"/>
      <c r="O40" s="173"/>
      <c r="P40" s="173"/>
      <c r="R40" s="173"/>
      <c r="S40" s="173"/>
      <c r="T40" s="172"/>
      <c r="U40" s="141"/>
    </row>
    <row r="41" spans="2:21" ht="15.75" customHeight="1" x14ac:dyDescent="0.25">
      <c r="B41" s="195"/>
      <c r="C41" s="219"/>
      <c r="D41" s="219"/>
      <c r="E41" s="219"/>
      <c r="F41" s="195"/>
      <c r="G41" s="195"/>
      <c r="H41" s="195"/>
      <c r="I41" s="195"/>
      <c r="J41" s="195"/>
      <c r="K41" s="195"/>
      <c r="L41" s="195"/>
      <c r="M41" s="195"/>
      <c r="N41" s="195"/>
      <c r="O41" s="141"/>
      <c r="P41" s="141"/>
      <c r="Q41" s="141"/>
      <c r="R41" s="141"/>
      <c r="S41" s="141"/>
      <c r="U41" s="141"/>
    </row>
    <row r="42" spans="2:21" ht="15.75" customHeight="1" x14ac:dyDescent="0.25">
      <c r="O42" s="187"/>
      <c r="P42" s="187"/>
      <c r="Q42" s="187"/>
      <c r="R42" s="302" t="s">
        <v>355</v>
      </c>
      <c r="S42" s="190"/>
      <c r="T42" s="200"/>
    </row>
    <row r="43" spans="2:21" ht="15.75" customHeight="1" x14ac:dyDescent="0.25">
      <c r="B43" s="191" t="s">
        <v>354</v>
      </c>
      <c r="C43" s="193" t="s">
        <v>2</v>
      </c>
      <c r="D43" s="193"/>
      <c r="E43" s="193"/>
      <c r="F43" s="193" t="s">
        <v>34</v>
      </c>
      <c r="G43" s="193" t="s">
        <v>35</v>
      </c>
      <c r="H43" s="193"/>
      <c r="I43" s="193"/>
      <c r="J43" s="193"/>
      <c r="K43" s="193"/>
      <c r="L43" s="193"/>
      <c r="M43" s="193" t="s">
        <v>36</v>
      </c>
      <c r="N43" s="193" t="s">
        <v>37</v>
      </c>
      <c r="O43" s="194"/>
      <c r="P43" s="194"/>
      <c r="Q43" s="194"/>
      <c r="R43" s="195" t="s">
        <v>81</v>
      </c>
      <c r="S43" s="195"/>
    </row>
    <row r="44" spans="2:21" ht="15.75" customHeight="1" x14ac:dyDescent="0.25">
      <c r="B44" s="197"/>
      <c r="C44" s="146"/>
      <c r="D44" s="146"/>
      <c r="E44" s="146"/>
      <c r="F44" s="146"/>
      <c r="G44" s="146"/>
      <c r="H44" s="146"/>
      <c r="I44" s="146"/>
      <c r="J44" s="146"/>
      <c r="K44" s="146"/>
      <c r="L44" s="146"/>
      <c r="M44" s="146"/>
      <c r="N44" s="146"/>
      <c r="O44" s="136"/>
      <c r="P44" s="136"/>
      <c r="Q44" s="136"/>
      <c r="R44" s="305"/>
      <c r="S44" s="306"/>
      <c r="T44" s="200"/>
    </row>
    <row r="45" spans="2:21" ht="15.75" customHeight="1" x14ac:dyDescent="0.25">
      <c r="B45" s="197"/>
      <c r="C45" s="146"/>
      <c r="D45" s="146"/>
      <c r="E45" s="146"/>
      <c r="F45" s="146"/>
      <c r="G45" s="146"/>
      <c r="H45" s="146"/>
      <c r="I45" s="146"/>
      <c r="J45" s="146"/>
      <c r="K45" s="146"/>
      <c r="L45" s="146"/>
      <c r="M45" s="146"/>
      <c r="N45" s="146"/>
      <c r="O45" s="136"/>
      <c r="P45" s="136"/>
      <c r="Q45" s="136"/>
      <c r="R45" s="305"/>
      <c r="S45" s="306"/>
      <c r="T45" s="200"/>
    </row>
    <row r="46" spans="2:21" ht="15.75" customHeight="1" x14ac:dyDescent="0.25">
      <c r="B46" s="197"/>
      <c r="C46" s="146"/>
      <c r="D46" s="146"/>
      <c r="E46" s="146"/>
      <c r="F46" s="146"/>
      <c r="G46" s="146"/>
      <c r="H46" s="146"/>
      <c r="I46" s="146"/>
      <c r="J46" s="146"/>
      <c r="K46" s="146"/>
      <c r="L46" s="146"/>
      <c r="M46" s="146"/>
      <c r="N46" s="146"/>
      <c r="O46" s="136"/>
      <c r="P46" s="136"/>
      <c r="Q46" s="136"/>
      <c r="R46" s="305"/>
      <c r="S46" s="306"/>
      <c r="T46" s="200"/>
    </row>
    <row r="47" spans="2:21" ht="15.75" customHeight="1" x14ac:dyDescent="0.25">
      <c r="B47" s="197"/>
      <c r="C47" s="146"/>
      <c r="D47" s="146"/>
      <c r="E47" s="146"/>
      <c r="F47" s="146"/>
      <c r="G47" s="146"/>
      <c r="H47" s="146"/>
      <c r="I47" s="146"/>
      <c r="J47" s="146"/>
      <c r="K47" s="146"/>
      <c r="L47" s="146"/>
      <c r="M47" s="146"/>
      <c r="N47" s="146"/>
      <c r="O47" s="136"/>
      <c r="P47" s="136"/>
      <c r="Q47" s="136"/>
    </row>
    <row r="48" spans="2:21" ht="15.75" customHeight="1" x14ac:dyDescent="0.25">
      <c r="B48" s="147"/>
      <c r="C48" s="146"/>
      <c r="D48" s="146"/>
      <c r="E48" s="146"/>
      <c r="F48" s="146"/>
    </row>
    <row r="49" spans="2:23" ht="15.75" customHeight="1" x14ac:dyDescent="0.25">
      <c r="B49" s="147"/>
      <c r="C49" s="146"/>
      <c r="D49" s="146"/>
      <c r="E49" s="146"/>
      <c r="F49" s="146"/>
    </row>
    <row r="50" spans="2:23" ht="15.75" customHeight="1" x14ac:dyDescent="0.25">
      <c r="B50" s="147"/>
      <c r="C50" s="146"/>
      <c r="D50" s="146"/>
      <c r="E50" s="146"/>
      <c r="F50" s="146"/>
    </row>
    <row r="51" spans="2:23" ht="15.75" customHeight="1" x14ac:dyDescent="0.25">
      <c r="B51" s="147"/>
      <c r="C51" s="146"/>
      <c r="D51" s="146"/>
      <c r="E51" s="146"/>
      <c r="F51" s="146"/>
    </row>
    <row r="52" spans="2:23" ht="15.75" customHeight="1" x14ac:dyDescent="0.25">
      <c r="B52" s="147"/>
      <c r="C52" s="146"/>
      <c r="D52" s="146"/>
      <c r="E52" s="146"/>
      <c r="F52" s="146"/>
      <c r="P52" s="144"/>
      <c r="Q52" s="144"/>
      <c r="R52" s="144"/>
      <c r="S52" s="144"/>
      <c r="T52" s="147"/>
      <c r="V52" s="457" t="s">
        <v>301</v>
      </c>
      <c r="W52" s="173">
        <f>W21</f>
        <v>82916.929999999993</v>
      </c>
    </row>
    <row r="53" spans="2:23" ht="15.75" customHeight="1" x14ac:dyDescent="0.25">
      <c r="P53" s="166"/>
      <c r="Q53" s="144"/>
      <c r="R53" s="144"/>
      <c r="S53" s="144"/>
      <c r="T53" s="165"/>
    </row>
    <row r="54" spans="2:23" ht="15.75" customHeight="1" x14ac:dyDescent="0.25"/>
    <row r="55" spans="2:23" ht="15.75" customHeight="1" x14ac:dyDescent="0.25"/>
    <row r="56" spans="2:23" ht="15.75" customHeight="1" x14ac:dyDescent="0.25"/>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9:I39"/>
    <mergeCell ref="B30:G30"/>
    <mergeCell ref="B25:G25"/>
    <mergeCell ref="B27:G27"/>
    <mergeCell ref="B29:G29"/>
  </mergeCells>
  <conditionalFormatting sqref="A7:P20 U7:X20 R7:S20">
    <cfRule type="expression" dxfId="29" priority="1">
      <formula>MOD(ROW(),2)=0</formula>
    </cfRule>
  </conditionalFormatting>
  <hyperlinks>
    <hyperlink ref="B30" r:id="rId1"/>
  </hyperlinks>
  <printOptions horizontalCentered="1" gridLines="1"/>
  <pageMargins left="0" right="0" top="0.75" bottom="0.75" header="0.3" footer="0.3"/>
  <pageSetup scale="52"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73"/>
  <sheetViews>
    <sheetView showGridLines="0" zoomScale="80" zoomScaleNormal="80" workbookViewId="0">
      <pane xSplit="2" ySplit="6" topLeftCell="J7" activePane="bottomRight" state="frozen"/>
      <selection activeCell="H1" sqref="H1:I1048576"/>
      <selection pane="topRight" activeCell="H1" sqref="H1:I1048576"/>
      <selection pane="bottomLeft" activeCell="H1" sqref="H1:I1048576"/>
      <selection pane="bottomRight" activeCell="X7" sqref="X7:X16"/>
    </sheetView>
  </sheetViews>
  <sheetFormatPr defaultColWidth="9.140625" defaultRowHeight="15" x14ac:dyDescent="0.25"/>
  <cols>
    <col min="1" max="1" width="7.85546875" style="137" customWidth="1"/>
    <col min="2" max="2" width="68.85546875" style="135" customWidth="1"/>
    <col min="3" max="3" width="51.140625" style="135" customWidth="1"/>
    <col min="4" max="4" width="14.5703125" style="135" customWidth="1"/>
    <col min="5" max="5" width="13.28515625" style="135" customWidth="1"/>
    <col min="6" max="6" width="19.140625" style="135" bestFit="1" customWidth="1"/>
    <col min="7" max="7" width="23" style="135" bestFit="1" customWidth="1"/>
    <col min="8" max="8" width="12.140625" style="137" customWidth="1"/>
    <col min="9" max="9" width="14.140625" style="137" customWidth="1"/>
    <col min="10" max="10" width="14.28515625" style="135" customWidth="1"/>
    <col min="11" max="11" width="17.5703125" style="135" customWidth="1"/>
    <col min="12" max="12" width="10" style="135" customWidth="1"/>
    <col min="13" max="13" width="20" style="135" customWidth="1"/>
    <col min="14" max="14" width="15.85546875" style="135" bestFit="1" customWidth="1"/>
    <col min="15" max="15" width="12.85546875" style="135" bestFit="1" customWidth="1"/>
    <col min="16" max="16" width="15.85546875" style="135" bestFit="1" customWidth="1"/>
    <col min="17" max="17" width="3.7109375" style="144" customWidth="1"/>
    <col min="18" max="18" width="15.85546875" style="135" customWidth="1"/>
    <col min="19" max="19" width="16" style="135" customWidth="1"/>
    <col min="20" max="20" width="3.7109375" style="135" customWidth="1"/>
    <col min="21" max="21" width="16.7109375" style="135" customWidth="1"/>
    <col min="22" max="22" width="14.140625" style="135" customWidth="1"/>
    <col min="23" max="23" width="17.28515625" style="135" customWidth="1"/>
    <col min="24" max="24" width="14.28515625" style="135" customWidth="1"/>
    <col min="25" max="16384" width="9.140625" style="135"/>
  </cols>
  <sheetData>
    <row r="1" spans="1:24" ht="15.75" customHeight="1" x14ac:dyDescent="0.25">
      <c r="A1" s="132" t="s">
        <v>40</v>
      </c>
    </row>
    <row r="2" spans="1:24" ht="15.75" customHeight="1" x14ac:dyDescent="0.25">
      <c r="A2" s="138" t="str">
        <f>'#0664 Academy Positive Learning'!A2</f>
        <v>Federal Grant Allocations/Reimbursements as of: 06/30/2023</v>
      </c>
      <c r="B2" s="202"/>
      <c r="N2" s="140"/>
      <c r="O2" s="140"/>
      <c r="R2" s="141"/>
      <c r="S2" s="141"/>
      <c r="T2" s="141"/>
    </row>
    <row r="3" spans="1:24" ht="15.75" customHeight="1" x14ac:dyDescent="0.25">
      <c r="A3" s="142" t="s">
        <v>55</v>
      </c>
      <c r="B3" s="132"/>
      <c r="D3" s="132"/>
      <c r="E3" s="132"/>
      <c r="F3" s="132"/>
      <c r="R3" s="141"/>
      <c r="S3" s="141"/>
      <c r="T3" s="141"/>
      <c r="U3" s="136"/>
      <c r="V3" s="143"/>
    </row>
    <row r="4" spans="1:24" ht="15.75" customHeight="1" x14ac:dyDescent="0.25">
      <c r="A4" s="132" t="s">
        <v>147</v>
      </c>
      <c r="N4" s="253"/>
      <c r="O4" s="253"/>
      <c r="P4" s="253"/>
      <c r="Q4" s="145"/>
      <c r="R4" s="141"/>
      <c r="S4" s="141"/>
      <c r="T4" s="146"/>
      <c r="U4" s="574" t="s">
        <v>211</v>
      </c>
      <c r="V4" s="574"/>
      <c r="W4" s="574"/>
      <c r="X4" s="147"/>
    </row>
    <row r="5" spans="1:24" ht="15.75" thickBot="1" x14ac:dyDescent="0.3">
      <c r="H5" s="148"/>
      <c r="I5" s="148"/>
      <c r="N5" s="253"/>
      <c r="O5" s="253"/>
      <c r="P5" s="253"/>
      <c r="Q5" s="145"/>
      <c r="R5" s="150"/>
      <c r="S5" s="150"/>
      <c r="T5" s="146"/>
      <c r="U5" s="573"/>
      <c r="V5" s="573"/>
      <c r="W5" s="573"/>
      <c r="X5" s="151"/>
    </row>
    <row r="6" spans="1:24" ht="75.75"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4" ht="15.75" customHeight="1" x14ac:dyDescent="0.25">
      <c r="A7" s="137">
        <v>4201</v>
      </c>
      <c r="B7" s="135" t="s">
        <v>326</v>
      </c>
      <c r="C7" s="184" t="s">
        <v>95</v>
      </c>
      <c r="D7" s="185" t="s">
        <v>218</v>
      </c>
      <c r="E7" s="185" t="s">
        <v>239</v>
      </c>
      <c r="F7" s="135" t="s">
        <v>219</v>
      </c>
      <c r="G7" s="135" t="s">
        <v>7</v>
      </c>
      <c r="H7" s="300">
        <v>2.7199999999999998E-2</v>
      </c>
      <c r="I7" s="300">
        <v>0.15010000000000001</v>
      </c>
      <c r="J7" s="171">
        <v>45107</v>
      </c>
      <c r="K7" s="171">
        <v>45108</v>
      </c>
      <c r="L7" s="171">
        <v>44378</v>
      </c>
      <c r="M7" s="137" t="s">
        <v>212</v>
      </c>
      <c r="N7" s="369">
        <v>371035.5</v>
      </c>
      <c r="O7" s="371">
        <f>419541.75-371035.5</f>
        <v>48506.25</v>
      </c>
      <c r="P7" s="372">
        <f t="shared" ref="P7:P16" si="0">N7+O7</f>
        <v>419541.75</v>
      </c>
      <c r="Q7" s="165"/>
      <c r="R7" s="349">
        <v>0</v>
      </c>
      <c r="S7" s="359">
        <f>P7-R7</f>
        <v>419541.75</v>
      </c>
      <c r="T7" s="165"/>
      <c r="U7" s="370">
        <v>383240.83</v>
      </c>
      <c r="V7" s="371">
        <v>0</v>
      </c>
      <c r="W7" s="496">
        <f>U7+V7</f>
        <v>383240.83</v>
      </c>
      <c r="X7" s="499">
        <f>S7-W7</f>
        <v>36300.919999999984</v>
      </c>
    </row>
    <row r="8" spans="1:24" ht="15.75" customHeight="1" x14ac:dyDescent="0.25">
      <c r="A8" s="137">
        <v>4253</v>
      </c>
      <c r="B8" s="135" t="s">
        <v>114</v>
      </c>
      <c r="C8" s="184" t="s">
        <v>108</v>
      </c>
      <c r="D8" s="185" t="s">
        <v>216</v>
      </c>
      <c r="E8" s="185" t="s">
        <v>240</v>
      </c>
      <c r="F8" s="135" t="s">
        <v>217</v>
      </c>
      <c r="G8" s="135" t="s">
        <v>7</v>
      </c>
      <c r="H8" s="300">
        <v>2.7199999999999998E-2</v>
      </c>
      <c r="I8" s="300">
        <v>0.15010000000000001</v>
      </c>
      <c r="J8" s="171">
        <v>45107</v>
      </c>
      <c r="K8" s="171">
        <v>45108</v>
      </c>
      <c r="L8" s="171">
        <v>44743</v>
      </c>
      <c r="M8" s="137" t="s">
        <v>212</v>
      </c>
      <c r="N8" s="355">
        <v>19620</v>
      </c>
      <c r="O8" s="342">
        <v>66.81</v>
      </c>
      <c r="P8" s="343">
        <f t="shared" si="0"/>
        <v>19686.810000000001</v>
      </c>
      <c r="Q8" s="165"/>
      <c r="R8" s="350">
        <v>0</v>
      </c>
      <c r="S8" s="341">
        <f>P8-R8</f>
        <v>19686.810000000001</v>
      </c>
      <c r="T8" s="165"/>
      <c r="U8" s="351">
        <v>19686.810000000001</v>
      </c>
      <c r="V8" s="342">
        <v>0</v>
      </c>
      <c r="W8" s="497">
        <f>U8+V8</f>
        <v>19686.810000000001</v>
      </c>
      <c r="X8" s="500">
        <f>S8-W8</f>
        <v>0</v>
      </c>
    </row>
    <row r="9" spans="1:24" ht="15.75" customHeight="1" x14ac:dyDescent="0.25">
      <c r="A9" s="137">
        <v>4260</v>
      </c>
      <c r="B9" s="135" t="s">
        <v>328</v>
      </c>
      <c r="C9" s="184" t="s">
        <v>329</v>
      </c>
      <c r="D9" s="185" t="s">
        <v>292</v>
      </c>
      <c r="E9" s="185" t="s">
        <v>293</v>
      </c>
      <c r="F9" s="135" t="s">
        <v>294</v>
      </c>
      <c r="G9" s="135" t="s">
        <v>7</v>
      </c>
      <c r="H9" s="300">
        <v>2.63E-2</v>
      </c>
      <c r="I9" s="300">
        <v>0.15010000000000001</v>
      </c>
      <c r="J9" s="171">
        <v>45199</v>
      </c>
      <c r="K9" s="171">
        <v>45250</v>
      </c>
      <c r="L9" s="171">
        <v>44378</v>
      </c>
      <c r="M9" s="137" t="s">
        <v>192</v>
      </c>
      <c r="N9" s="355">
        <v>4260</v>
      </c>
      <c r="O9" s="342">
        <v>617.63</v>
      </c>
      <c r="P9" s="343">
        <f t="shared" si="0"/>
        <v>4877.63</v>
      </c>
      <c r="Q9" s="165"/>
      <c r="R9" s="350">
        <v>0</v>
      </c>
      <c r="S9" s="341">
        <f>P9-R9</f>
        <v>4877.63</v>
      </c>
      <c r="T9" s="165"/>
      <c r="U9" s="351">
        <v>4877.63</v>
      </c>
      <c r="V9" s="342"/>
      <c r="W9" s="497">
        <f>U9+V9</f>
        <v>4877.63</v>
      </c>
      <c r="X9" s="500">
        <f>S9-W9</f>
        <v>0</v>
      </c>
    </row>
    <row r="10" spans="1:24" ht="15.75" customHeight="1" x14ac:dyDescent="0.25">
      <c r="A10" s="137">
        <v>4423</v>
      </c>
      <c r="B10" s="135" t="s">
        <v>210</v>
      </c>
      <c r="C10" s="169" t="s">
        <v>305</v>
      </c>
      <c r="D10" s="137" t="s">
        <v>183</v>
      </c>
      <c r="E10" s="137" t="s">
        <v>242</v>
      </c>
      <c r="F10" s="135" t="s">
        <v>196</v>
      </c>
      <c r="G10" s="135" t="s">
        <v>7</v>
      </c>
      <c r="H10" s="300">
        <v>2.7199999999999998E-2</v>
      </c>
      <c r="I10" s="300">
        <v>0.15010000000000001</v>
      </c>
      <c r="J10" s="171">
        <v>45199</v>
      </c>
      <c r="K10" s="171">
        <v>45214</v>
      </c>
      <c r="L10" s="171">
        <v>44201</v>
      </c>
      <c r="M10" s="137" t="s">
        <v>192</v>
      </c>
      <c r="N10" s="339">
        <v>171548.45</v>
      </c>
      <c r="O10" s="342">
        <v>0</v>
      </c>
      <c r="P10" s="343">
        <f t="shared" si="0"/>
        <v>171548.45</v>
      </c>
      <c r="Q10" s="165"/>
      <c r="R10" s="350">
        <v>138621.23000000001</v>
      </c>
      <c r="S10" s="341">
        <f t="shared" ref="S10:S16" si="1">P10-R10</f>
        <v>32927.22</v>
      </c>
      <c r="T10" s="166"/>
      <c r="U10" s="351">
        <v>32927.22</v>
      </c>
      <c r="V10" s="342">
        <v>0</v>
      </c>
      <c r="W10" s="497">
        <f t="shared" ref="W10:W16" si="2">U10+V10</f>
        <v>32927.22</v>
      </c>
      <c r="X10" s="500">
        <f t="shared" ref="X10:X16" si="3">S10-W10</f>
        <v>0</v>
      </c>
    </row>
    <row r="11" spans="1:24" ht="15.75" customHeight="1" x14ac:dyDescent="0.25">
      <c r="A11" s="137">
        <v>4429</v>
      </c>
      <c r="B11" s="135" t="s">
        <v>206</v>
      </c>
      <c r="C11" s="169" t="s">
        <v>305</v>
      </c>
      <c r="D11" s="137" t="s">
        <v>183</v>
      </c>
      <c r="E11" s="137" t="s">
        <v>247</v>
      </c>
      <c r="F11" s="135" t="s">
        <v>207</v>
      </c>
      <c r="G11" s="135" t="s">
        <v>7</v>
      </c>
      <c r="H11" s="300">
        <v>2.7199999999999998E-2</v>
      </c>
      <c r="I11" s="300">
        <v>0.15010000000000001</v>
      </c>
      <c r="J11" s="171">
        <v>45199</v>
      </c>
      <c r="K11" s="171">
        <v>45214</v>
      </c>
      <c r="L11" s="171">
        <v>44201</v>
      </c>
      <c r="M11" s="137" t="s">
        <v>229</v>
      </c>
      <c r="N11" s="339">
        <v>2922.34</v>
      </c>
      <c r="O11" s="342">
        <v>0</v>
      </c>
      <c r="P11" s="343">
        <f t="shared" si="0"/>
        <v>2922.34</v>
      </c>
      <c r="Q11" s="165"/>
      <c r="R11" s="350">
        <v>0</v>
      </c>
      <c r="S11" s="341">
        <f t="shared" si="1"/>
        <v>2922.34</v>
      </c>
      <c r="T11" s="166"/>
      <c r="U11" s="351">
        <v>0</v>
      </c>
      <c r="V11" s="342">
        <v>0</v>
      </c>
      <c r="W11" s="497">
        <f t="shared" si="2"/>
        <v>0</v>
      </c>
      <c r="X11" s="500">
        <f t="shared" si="3"/>
        <v>2922.34</v>
      </c>
    </row>
    <row r="12" spans="1:24" ht="15.75" customHeight="1" x14ac:dyDescent="0.25">
      <c r="A12" s="137">
        <v>4451</v>
      </c>
      <c r="B12" s="135" t="s">
        <v>22</v>
      </c>
      <c r="C12" s="169" t="s">
        <v>118</v>
      </c>
      <c r="D12" s="185" t="s">
        <v>146</v>
      </c>
      <c r="E12" s="137" t="s">
        <v>251</v>
      </c>
      <c r="F12" s="135" t="s">
        <v>160</v>
      </c>
      <c r="G12" s="135" t="s">
        <v>7</v>
      </c>
      <c r="H12" s="300">
        <v>2.7199999999999998E-2</v>
      </c>
      <c r="I12" s="300">
        <v>0.15010000000000001</v>
      </c>
      <c r="J12" s="171">
        <v>45107</v>
      </c>
      <c r="K12" s="171">
        <v>45108</v>
      </c>
      <c r="L12" s="171">
        <v>44378</v>
      </c>
      <c r="M12" s="171" t="s">
        <v>212</v>
      </c>
      <c r="N12" s="355">
        <v>2607</v>
      </c>
      <c r="O12" s="373">
        <v>6000</v>
      </c>
      <c r="P12" s="343">
        <f t="shared" si="0"/>
        <v>8607</v>
      </c>
      <c r="Q12" s="165"/>
      <c r="R12" s="350">
        <v>0</v>
      </c>
      <c r="S12" s="341">
        <f t="shared" si="1"/>
        <v>8607</v>
      </c>
      <c r="T12" s="166"/>
      <c r="U12" s="351">
        <v>5999.34</v>
      </c>
      <c r="V12" s="342">
        <v>0</v>
      </c>
      <c r="W12" s="497">
        <f t="shared" si="2"/>
        <v>5999.34</v>
      </c>
      <c r="X12" s="500">
        <f t="shared" si="3"/>
        <v>2607.66</v>
      </c>
    </row>
    <row r="13" spans="1:24" ht="15.75" customHeight="1" x14ac:dyDescent="0.25">
      <c r="A13" s="137">
        <v>4452</v>
      </c>
      <c r="B13" s="135" t="s">
        <v>204</v>
      </c>
      <c r="C13" s="169" t="s">
        <v>200</v>
      </c>
      <c r="D13" s="137" t="s">
        <v>201</v>
      </c>
      <c r="E13" s="137" t="s">
        <v>245</v>
      </c>
      <c r="F13" s="135" t="s">
        <v>205</v>
      </c>
      <c r="G13" s="135" t="s">
        <v>7</v>
      </c>
      <c r="H13" s="300">
        <v>0.05</v>
      </c>
      <c r="I13" s="300">
        <v>0.15010000000000001</v>
      </c>
      <c r="J13" s="171">
        <v>45565</v>
      </c>
      <c r="K13" s="171">
        <v>45580</v>
      </c>
      <c r="L13" s="171">
        <v>44279</v>
      </c>
      <c r="M13" s="137" t="s">
        <v>203</v>
      </c>
      <c r="N13" s="339">
        <v>310398.75</v>
      </c>
      <c r="O13" s="342">
        <v>48.62</v>
      </c>
      <c r="P13" s="343">
        <f t="shared" si="0"/>
        <v>310447.37</v>
      </c>
      <c r="Q13" s="165"/>
      <c r="R13" s="350">
        <v>0</v>
      </c>
      <c r="S13" s="341">
        <f t="shared" si="1"/>
        <v>310447.37</v>
      </c>
      <c r="T13" s="166"/>
      <c r="U13" s="351">
        <v>195307.48</v>
      </c>
      <c r="V13" s="342">
        <v>0</v>
      </c>
      <c r="W13" s="497">
        <f t="shared" si="2"/>
        <v>195307.48</v>
      </c>
      <c r="X13" s="500">
        <f t="shared" si="3"/>
        <v>115139.88999999998</v>
      </c>
    </row>
    <row r="14" spans="1:24" ht="15.75" customHeight="1" x14ac:dyDescent="0.25">
      <c r="A14" s="137">
        <v>4454</v>
      </c>
      <c r="B14" s="135" t="s">
        <v>306</v>
      </c>
      <c r="C14" s="169" t="s">
        <v>200</v>
      </c>
      <c r="D14" s="137" t="s">
        <v>201</v>
      </c>
      <c r="E14" s="137" t="s">
        <v>248</v>
      </c>
      <c r="F14" s="135" t="s">
        <v>228</v>
      </c>
      <c r="G14" s="135" t="s">
        <v>7</v>
      </c>
      <c r="H14" s="300">
        <v>0.05</v>
      </c>
      <c r="I14" s="300">
        <v>0.15010000000000001</v>
      </c>
      <c r="J14" s="171">
        <v>45565</v>
      </c>
      <c r="K14" s="171">
        <v>45580</v>
      </c>
      <c r="L14" s="171">
        <v>44279</v>
      </c>
      <c r="M14" s="137" t="s">
        <v>327</v>
      </c>
      <c r="N14" s="339">
        <v>15800.06</v>
      </c>
      <c r="O14" s="342">
        <v>291.11</v>
      </c>
      <c r="P14" s="343">
        <f t="shared" si="0"/>
        <v>16091.17</v>
      </c>
      <c r="Q14" s="166"/>
      <c r="R14" s="351">
        <v>0</v>
      </c>
      <c r="S14" s="341">
        <f t="shared" si="1"/>
        <v>16091.17</v>
      </c>
      <c r="T14" s="173"/>
      <c r="U14" s="351">
        <v>0</v>
      </c>
      <c r="V14" s="342">
        <v>0</v>
      </c>
      <c r="W14" s="497">
        <f t="shared" si="2"/>
        <v>0</v>
      </c>
      <c r="X14" s="500">
        <f t="shared" si="3"/>
        <v>16091.17</v>
      </c>
    </row>
    <row r="15" spans="1:24" ht="15.75" customHeight="1" x14ac:dyDescent="0.25">
      <c r="A15" s="137">
        <v>4459</v>
      </c>
      <c r="B15" s="135" t="s">
        <v>243</v>
      </c>
      <c r="C15" s="169" t="s">
        <v>200</v>
      </c>
      <c r="D15" s="137" t="s">
        <v>201</v>
      </c>
      <c r="E15" s="290" t="s">
        <v>244</v>
      </c>
      <c r="F15" s="135" t="s">
        <v>202</v>
      </c>
      <c r="G15" s="135" t="s">
        <v>7</v>
      </c>
      <c r="H15" s="300">
        <v>0.05</v>
      </c>
      <c r="I15" s="300">
        <v>0.15010000000000001</v>
      </c>
      <c r="J15" s="171">
        <v>45565</v>
      </c>
      <c r="K15" s="171">
        <v>45580</v>
      </c>
      <c r="L15" s="171">
        <v>44279</v>
      </c>
      <c r="M15" s="137" t="s">
        <v>203</v>
      </c>
      <c r="N15" s="339">
        <v>1241594.99</v>
      </c>
      <c r="O15" s="342">
        <v>194.49</v>
      </c>
      <c r="P15" s="343">
        <f t="shared" si="0"/>
        <v>1241789.48</v>
      </c>
      <c r="Q15" s="165"/>
      <c r="R15" s="350">
        <v>0</v>
      </c>
      <c r="S15" s="341">
        <f t="shared" si="1"/>
        <v>1241789.48</v>
      </c>
      <c r="T15" s="166"/>
      <c r="U15" s="351">
        <v>344155.37</v>
      </c>
      <c r="V15" s="342">
        <v>0</v>
      </c>
      <c r="W15" s="497">
        <f t="shared" si="2"/>
        <v>344155.37</v>
      </c>
      <c r="X15" s="500">
        <f t="shared" si="3"/>
        <v>897634.11</v>
      </c>
    </row>
    <row r="16" spans="1:24" ht="15.75" customHeight="1" x14ac:dyDescent="0.25">
      <c r="A16" s="137">
        <v>4464</v>
      </c>
      <c r="B16" s="135" t="s">
        <v>318</v>
      </c>
      <c r="C16" s="169" t="s">
        <v>313</v>
      </c>
      <c r="D16" s="137" t="s">
        <v>183</v>
      </c>
      <c r="E16" s="137" t="s">
        <v>279</v>
      </c>
      <c r="F16" s="135" t="s">
        <v>280</v>
      </c>
      <c r="G16" s="137" t="s">
        <v>7</v>
      </c>
      <c r="H16" s="300">
        <v>0.05</v>
      </c>
      <c r="I16" s="300">
        <v>0.15010000000000001</v>
      </c>
      <c r="J16" s="171">
        <v>45199</v>
      </c>
      <c r="K16" s="171">
        <v>45214</v>
      </c>
      <c r="L16" s="171">
        <v>44201</v>
      </c>
      <c r="M16" s="137" t="s">
        <v>309</v>
      </c>
      <c r="N16" s="380">
        <v>191948.51</v>
      </c>
      <c r="O16" s="374">
        <v>0</v>
      </c>
      <c r="P16" s="375">
        <f t="shared" si="0"/>
        <v>191948.51</v>
      </c>
      <c r="Q16" s="292"/>
      <c r="R16" s="352">
        <v>0</v>
      </c>
      <c r="S16" s="346">
        <f t="shared" si="1"/>
        <v>191948.51</v>
      </c>
      <c r="T16" s="166"/>
      <c r="U16" s="379">
        <v>23393.46</v>
      </c>
      <c r="V16" s="377">
        <v>0</v>
      </c>
      <c r="W16" s="498">
        <f t="shared" si="2"/>
        <v>23393.46</v>
      </c>
      <c r="X16" s="501">
        <f t="shared" si="3"/>
        <v>168555.05000000002</v>
      </c>
    </row>
    <row r="17" spans="2:24" ht="15.75" customHeight="1" thickBot="1" x14ac:dyDescent="0.3">
      <c r="B17" s="141"/>
      <c r="C17" s="185"/>
      <c r="D17" s="137"/>
      <c r="E17" s="185"/>
      <c r="L17" s="137"/>
      <c r="M17" s="227" t="s">
        <v>38</v>
      </c>
      <c r="N17" s="353">
        <f>SUM(N7:N16)</f>
        <v>2331735.5999999996</v>
      </c>
      <c r="O17" s="376">
        <f>SUM(O7:O16)</f>
        <v>55724.909999999996</v>
      </c>
      <c r="P17" s="362">
        <f>SUM(P7:P16)</f>
        <v>2387460.5099999998</v>
      </c>
      <c r="Q17" s="165"/>
      <c r="R17" s="353">
        <f>SUM(R7:R16)</f>
        <v>138621.23000000001</v>
      </c>
      <c r="S17" s="361">
        <f>SUM(S7:S16)</f>
        <v>2248839.2800000003</v>
      </c>
      <c r="T17" s="173"/>
      <c r="U17" s="338">
        <f>SUM(U7:U16)</f>
        <v>1009588.14</v>
      </c>
      <c r="V17" s="360">
        <f>SUM(V7:V16)</f>
        <v>0</v>
      </c>
      <c r="W17" s="492">
        <f>SUM(W7:W16)</f>
        <v>1009588.14</v>
      </c>
      <c r="X17" s="502">
        <f>SUM(X7:X16)</f>
        <v>1239251.1399999999</v>
      </c>
    </row>
    <row r="18" spans="2:24" ht="15.75" customHeight="1" thickTop="1" x14ac:dyDescent="0.25">
      <c r="B18" s="141"/>
      <c r="C18" s="185"/>
      <c r="D18" s="137"/>
      <c r="E18" s="185"/>
      <c r="L18" s="137"/>
      <c r="M18" s="227"/>
      <c r="N18" s="173"/>
      <c r="O18" s="173"/>
      <c r="P18" s="173"/>
      <c r="Q18" s="166"/>
      <c r="R18" s="173"/>
      <c r="S18" s="173"/>
      <c r="T18" s="173"/>
      <c r="U18" s="173"/>
      <c r="V18" s="177"/>
      <c r="W18" s="378"/>
      <c r="X18" s="378"/>
    </row>
    <row r="19" spans="2:24" ht="15.75" customHeight="1" x14ac:dyDescent="0.25">
      <c r="B19" s="132" t="s">
        <v>111</v>
      </c>
      <c r="C19" s="185"/>
      <c r="D19" s="137"/>
      <c r="E19" s="185"/>
      <c r="L19" s="137"/>
      <c r="M19" s="227"/>
      <c r="R19" s="173"/>
      <c r="S19" s="173"/>
      <c r="T19" s="173"/>
      <c r="U19" s="173"/>
      <c r="V19" s="173"/>
      <c r="W19" s="172"/>
      <c r="X19" s="172"/>
    </row>
    <row r="20" spans="2:24" ht="15.75" customHeight="1" x14ac:dyDescent="0.25">
      <c r="B20" s="579" t="s">
        <v>352</v>
      </c>
      <c r="C20" s="579"/>
      <c r="D20" s="579"/>
      <c r="E20" s="579"/>
      <c r="F20" s="579"/>
      <c r="G20" s="579"/>
      <c r="H20" s="299"/>
      <c r="I20" s="299"/>
      <c r="J20" s="176"/>
      <c r="L20" s="137"/>
      <c r="M20" s="227"/>
      <c r="N20" s="173"/>
      <c r="O20" s="173"/>
      <c r="P20" s="173"/>
      <c r="Q20" s="166"/>
      <c r="W20" s="141"/>
      <c r="X20" s="141"/>
    </row>
    <row r="21" spans="2:24" ht="15.75" customHeight="1" x14ac:dyDescent="0.25">
      <c r="B21" s="576" t="s">
        <v>115</v>
      </c>
      <c r="C21" s="576"/>
      <c r="D21" s="576"/>
      <c r="E21" s="576"/>
      <c r="F21" s="576"/>
      <c r="G21" s="576"/>
      <c r="H21" s="180"/>
      <c r="I21" s="180"/>
      <c r="J21" s="179"/>
      <c r="M21" s="227"/>
      <c r="N21" s="173"/>
      <c r="O21" s="173"/>
      <c r="P21" s="173"/>
      <c r="Q21" s="166"/>
      <c r="W21" s="141"/>
      <c r="X21" s="141"/>
    </row>
    <row r="22" spans="2:24" ht="15.75" customHeight="1" x14ac:dyDescent="0.25">
      <c r="C22" s="185"/>
      <c r="D22" s="185"/>
      <c r="E22" s="185"/>
      <c r="M22" s="227"/>
      <c r="N22" s="173"/>
      <c r="O22" s="173"/>
      <c r="P22" s="173"/>
      <c r="Q22" s="166"/>
      <c r="W22" s="141"/>
      <c r="X22" s="141"/>
    </row>
    <row r="23" spans="2:24" ht="15.75" customHeight="1" x14ac:dyDescent="0.25">
      <c r="B23" s="578" t="s">
        <v>139</v>
      </c>
      <c r="C23" s="578"/>
      <c r="D23" s="578"/>
      <c r="E23" s="578"/>
      <c r="F23" s="578"/>
      <c r="G23" s="578"/>
      <c r="M23" s="227"/>
      <c r="N23" s="173"/>
      <c r="O23" s="173"/>
      <c r="P23" s="173"/>
      <c r="Q23" s="166"/>
      <c r="W23" s="141"/>
      <c r="X23" s="141"/>
    </row>
    <row r="24" spans="2:24" ht="15.75" customHeight="1" x14ac:dyDescent="0.25">
      <c r="B24" s="181" t="s">
        <v>138</v>
      </c>
      <c r="C24" s="185"/>
      <c r="D24" s="185"/>
      <c r="E24" s="185"/>
      <c r="M24" s="227"/>
      <c r="N24" s="173"/>
      <c r="O24" s="173"/>
      <c r="P24" s="173"/>
      <c r="Q24" s="166"/>
      <c r="W24" s="141"/>
      <c r="X24" s="141"/>
    </row>
    <row r="25" spans="2:24" ht="15.75" customHeight="1" x14ac:dyDescent="0.25">
      <c r="B25" s="131" t="s">
        <v>98</v>
      </c>
      <c r="C25" s="183" t="s">
        <v>101</v>
      </c>
      <c r="D25" s="137"/>
      <c r="E25" s="183" t="s">
        <v>102</v>
      </c>
      <c r="M25" s="227"/>
      <c r="N25" s="173"/>
      <c r="O25" s="173"/>
      <c r="P25" s="173"/>
      <c r="Q25" s="166"/>
      <c r="W25" s="141"/>
      <c r="X25" s="141"/>
    </row>
    <row r="26" spans="2:24" ht="15.75" customHeight="1" x14ac:dyDescent="0.25">
      <c r="B26" s="135" t="s">
        <v>99</v>
      </c>
      <c r="C26" s="185" t="s">
        <v>236</v>
      </c>
      <c r="D26" s="137"/>
      <c r="E26" s="185" t="s">
        <v>105</v>
      </c>
      <c r="M26" s="227"/>
      <c r="N26" s="173"/>
      <c r="O26" s="173"/>
      <c r="P26" s="173"/>
      <c r="Q26" s="166"/>
      <c r="W26" s="141"/>
      <c r="X26" s="141"/>
    </row>
    <row r="27" spans="2:24" ht="15.75" customHeight="1" x14ac:dyDescent="0.25">
      <c r="B27" s="135" t="s">
        <v>104</v>
      </c>
      <c r="C27" s="185" t="s">
        <v>234</v>
      </c>
      <c r="E27" s="185" t="s">
        <v>235</v>
      </c>
      <c r="M27" s="227"/>
      <c r="N27" s="173"/>
      <c r="O27" s="173"/>
      <c r="P27" s="173"/>
      <c r="Q27" s="166"/>
      <c r="W27" s="141"/>
      <c r="X27" s="141"/>
    </row>
    <row r="28" spans="2:24" ht="15.75" customHeight="1" x14ac:dyDescent="0.25">
      <c r="B28" s="135" t="s">
        <v>315</v>
      </c>
      <c r="C28" s="185" t="s">
        <v>234</v>
      </c>
      <c r="D28" s="185"/>
      <c r="E28" s="185" t="s">
        <v>235</v>
      </c>
      <c r="M28" s="227"/>
      <c r="N28" s="173"/>
      <c r="O28" s="173"/>
      <c r="P28" s="173"/>
      <c r="Q28" s="166"/>
      <c r="W28" s="141"/>
      <c r="X28" s="141"/>
    </row>
    <row r="29" spans="2:24" ht="15.75" customHeight="1" x14ac:dyDescent="0.25">
      <c r="B29" s="135" t="s">
        <v>314</v>
      </c>
      <c r="C29" s="185" t="s">
        <v>234</v>
      </c>
      <c r="D29" s="185"/>
      <c r="E29" s="185" t="s">
        <v>235</v>
      </c>
      <c r="M29" s="227"/>
      <c r="N29" s="173"/>
      <c r="O29" s="173"/>
      <c r="P29" s="173"/>
      <c r="Q29" s="166"/>
      <c r="W29" s="141"/>
      <c r="X29" s="141"/>
    </row>
    <row r="30" spans="2:24" ht="15.75" customHeight="1" x14ac:dyDescent="0.25">
      <c r="M30" s="227"/>
      <c r="N30" s="173"/>
      <c r="O30" s="173"/>
      <c r="P30" s="173"/>
      <c r="Q30" s="166"/>
      <c r="W30" s="141"/>
      <c r="X30" s="141"/>
    </row>
    <row r="31" spans="2:24" ht="15.75" customHeight="1" x14ac:dyDescent="0.25">
      <c r="C31" s="185"/>
      <c r="D31" s="185"/>
      <c r="E31" s="185"/>
      <c r="M31" s="227"/>
      <c r="N31" s="173"/>
      <c r="O31" s="173"/>
      <c r="P31" s="173"/>
      <c r="Q31" s="166"/>
      <c r="W31" s="141"/>
      <c r="X31" s="141"/>
    </row>
    <row r="32" spans="2:24" ht="15.75" customHeight="1" x14ac:dyDescent="0.25">
      <c r="M32" s="227"/>
      <c r="N32" s="173"/>
      <c r="O32" s="173"/>
      <c r="P32" s="173"/>
      <c r="Q32" s="166"/>
      <c r="W32" s="141"/>
      <c r="X32" s="141"/>
    </row>
    <row r="33" spans="2:24" ht="15.75" customHeight="1" x14ac:dyDescent="0.25">
      <c r="C33" s="185"/>
      <c r="D33" s="185"/>
      <c r="E33" s="185"/>
      <c r="M33" s="227"/>
      <c r="N33" s="173"/>
      <c r="O33" s="173"/>
      <c r="P33" s="173"/>
      <c r="Q33" s="166"/>
      <c r="W33" s="141"/>
      <c r="X33" s="141"/>
    </row>
    <row r="34" spans="2:24" ht="15.75" customHeight="1" x14ac:dyDescent="0.25">
      <c r="B34" s="572" t="s">
        <v>214</v>
      </c>
      <c r="C34" s="572"/>
      <c r="D34" s="572"/>
      <c r="E34" s="572"/>
      <c r="F34" s="572"/>
      <c r="G34" s="572"/>
      <c r="H34" s="572"/>
      <c r="I34" s="572"/>
      <c r="M34" s="227"/>
      <c r="N34" s="166"/>
      <c r="O34" s="166"/>
      <c r="P34" s="166"/>
      <c r="Q34" s="166"/>
      <c r="R34" s="144"/>
      <c r="S34" s="144"/>
      <c r="T34" s="144"/>
      <c r="U34" s="144"/>
      <c r="V34" s="144"/>
      <c r="W34" s="147"/>
      <c r="X34" s="147"/>
    </row>
    <row r="35" spans="2:24" ht="15.75" customHeight="1" x14ac:dyDescent="0.25">
      <c r="B35" s="128" t="s">
        <v>215</v>
      </c>
      <c r="C35" s="185"/>
      <c r="D35" s="185"/>
      <c r="E35" s="185"/>
      <c r="M35" s="227"/>
      <c r="N35" s="166"/>
      <c r="O35" s="166"/>
      <c r="P35" s="166"/>
      <c r="Q35" s="166"/>
      <c r="R35" s="147"/>
      <c r="S35" s="147"/>
      <c r="T35" s="147"/>
      <c r="U35" s="147"/>
      <c r="V35" s="147"/>
      <c r="W35" s="147"/>
      <c r="X35" s="147"/>
    </row>
    <row r="36" spans="2:24" ht="15.75" customHeight="1" x14ac:dyDescent="0.25">
      <c r="B36" s="187" t="s">
        <v>222</v>
      </c>
      <c r="C36" s="187"/>
      <c r="D36" s="443"/>
      <c r="E36" s="187"/>
      <c r="F36" s="187"/>
      <c r="G36" s="187"/>
      <c r="H36" s="189"/>
      <c r="I36" s="189"/>
      <c r="J36" s="187"/>
      <c r="K36" s="187"/>
      <c r="L36" s="187"/>
      <c r="M36" s="187"/>
      <c r="N36" s="187"/>
      <c r="O36" s="187"/>
      <c r="P36" s="187"/>
      <c r="Q36" s="187"/>
      <c r="R36" s="187"/>
      <c r="S36" s="187"/>
      <c r="T36" s="187"/>
      <c r="U36" s="190" t="s">
        <v>353</v>
      </c>
      <c r="V36" s="190"/>
      <c r="W36" s="190"/>
      <c r="X36" s="294"/>
    </row>
    <row r="37" spans="2:24" ht="15.75" customHeight="1" x14ac:dyDescent="0.25">
      <c r="B37" s="191" t="s">
        <v>354</v>
      </c>
      <c r="C37" s="193" t="s">
        <v>2</v>
      </c>
      <c r="D37" s="193"/>
      <c r="E37" s="193" t="s">
        <v>34</v>
      </c>
      <c r="F37" s="266" t="s">
        <v>35</v>
      </c>
      <c r="G37" s="193" t="s">
        <v>36</v>
      </c>
      <c r="H37" s="573" t="s">
        <v>37</v>
      </c>
      <c r="I37" s="573"/>
      <c r="J37" s="573"/>
      <c r="K37" s="193"/>
      <c r="L37" s="193"/>
      <c r="M37" s="195"/>
      <c r="N37" s="195"/>
      <c r="O37" s="194"/>
      <c r="P37" s="194"/>
      <c r="Q37" s="194"/>
      <c r="R37" s="194"/>
      <c r="S37" s="194"/>
      <c r="T37" s="194"/>
      <c r="U37" s="195" t="s">
        <v>81</v>
      </c>
      <c r="V37" s="196"/>
      <c r="W37" s="196"/>
      <c r="X37" s="147"/>
    </row>
    <row r="38" spans="2:24" ht="15.75" customHeight="1" x14ac:dyDescent="0.25">
      <c r="B38" s="197"/>
      <c r="C38" s="146"/>
      <c r="D38" s="146"/>
      <c r="E38" s="146"/>
      <c r="F38" s="295"/>
      <c r="G38" s="146"/>
      <c r="H38" s="203"/>
      <c r="I38" s="203"/>
      <c r="J38" s="146"/>
      <c r="K38" s="146"/>
      <c r="L38" s="146"/>
      <c r="M38" s="141"/>
      <c r="N38" s="141"/>
      <c r="O38" s="199"/>
      <c r="P38" s="199"/>
      <c r="Q38" s="199"/>
      <c r="R38" s="199"/>
      <c r="S38" s="199"/>
      <c r="T38" s="199"/>
      <c r="U38" s="141"/>
      <c r="V38" s="200"/>
      <c r="W38" s="200"/>
      <c r="X38" s="147"/>
    </row>
    <row r="39" spans="2:24" ht="15.75" customHeight="1" x14ac:dyDescent="0.25">
      <c r="B39" s="197"/>
      <c r="C39" s="146"/>
      <c r="D39" s="146"/>
      <c r="E39" s="146"/>
      <c r="F39" s="295"/>
      <c r="G39" s="146"/>
      <c r="H39" s="203"/>
      <c r="I39" s="203"/>
      <c r="J39" s="146"/>
      <c r="K39" s="146"/>
      <c r="L39" s="146"/>
      <c r="M39" s="141"/>
      <c r="N39" s="141"/>
      <c r="O39" s="199"/>
      <c r="P39" s="199"/>
      <c r="Q39" s="199"/>
      <c r="R39" s="199"/>
      <c r="S39" s="199"/>
      <c r="T39" s="199"/>
      <c r="U39" s="141"/>
      <c r="V39" s="200"/>
      <c r="W39" s="200"/>
      <c r="X39" s="147"/>
    </row>
    <row r="40" spans="2:24" ht="15.75" customHeight="1" x14ac:dyDescent="0.25">
      <c r="B40" s="197"/>
      <c r="C40" s="146"/>
      <c r="D40" s="146"/>
      <c r="E40" s="146"/>
      <c r="F40" s="295"/>
      <c r="G40" s="146"/>
      <c r="H40" s="203"/>
      <c r="I40" s="203"/>
      <c r="J40" s="146"/>
      <c r="K40" s="146"/>
      <c r="L40" s="146"/>
      <c r="M40" s="141"/>
      <c r="N40" s="141"/>
      <c r="O40" s="199"/>
      <c r="P40" s="199"/>
      <c r="Q40" s="199"/>
      <c r="R40" s="199"/>
      <c r="S40" s="199"/>
      <c r="T40" s="199"/>
      <c r="U40" s="141"/>
      <c r="V40" s="200"/>
      <c r="W40" s="200"/>
      <c r="X40" s="147"/>
    </row>
    <row r="41" spans="2:24" ht="15.75" customHeight="1" x14ac:dyDescent="0.25">
      <c r="B41" s="197"/>
      <c r="C41" s="146"/>
      <c r="D41" s="146"/>
      <c r="E41" s="146"/>
      <c r="F41" s="295"/>
      <c r="G41" s="146"/>
      <c r="H41" s="203"/>
      <c r="I41" s="203"/>
      <c r="J41" s="146"/>
      <c r="K41" s="146"/>
      <c r="L41" s="146"/>
      <c r="M41" s="141"/>
      <c r="N41" s="141"/>
      <c r="O41" s="199"/>
      <c r="P41" s="199"/>
      <c r="Q41" s="199"/>
      <c r="R41" s="199"/>
      <c r="S41" s="199"/>
      <c r="T41" s="199"/>
      <c r="U41" s="141"/>
      <c r="V41" s="200"/>
      <c r="W41" s="200"/>
      <c r="X41" s="147"/>
    </row>
    <row r="42" spans="2:24" ht="15.75" customHeight="1" x14ac:dyDescent="0.25">
      <c r="B42" s="197"/>
      <c r="C42" s="146"/>
      <c r="D42" s="146"/>
      <c r="E42" s="146"/>
      <c r="F42" s="295"/>
      <c r="G42" s="146"/>
      <c r="H42" s="203"/>
      <c r="I42" s="203"/>
      <c r="J42" s="146"/>
      <c r="K42" s="146"/>
      <c r="L42" s="146"/>
      <c r="M42" s="141"/>
      <c r="N42" s="141"/>
      <c r="O42" s="199"/>
      <c r="P42" s="199"/>
      <c r="Q42" s="199"/>
      <c r="R42" s="199"/>
      <c r="S42" s="199"/>
      <c r="T42" s="199"/>
      <c r="U42" s="141"/>
      <c r="V42" s="200"/>
      <c r="W42" s="200"/>
      <c r="X42" s="147"/>
    </row>
    <row r="43" spans="2:24" ht="15.75" customHeight="1" x14ac:dyDescent="0.25">
      <c r="B43" s="197"/>
      <c r="C43" s="146"/>
      <c r="D43" s="146"/>
      <c r="E43" s="146"/>
      <c r="F43" s="295"/>
      <c r="G43" s="146"/>
      <c r="H43" s="203"/>
      <c r="I43" s="203"/>
      <c r="J43" s="146"/>
      <c r="K43" s="146"/>
      <c r="L43" s="146"/>
      <c r="M43" s="141"/>
      <c r="N43" s="141"/>
      <c r="O43" s="199"/>
      <c r="P43" s="199"/>
      <c r="Q43" s="199"/>
      <c r="R43" s="199"/>
      <c r="S43" s="199"/>
      <c r="T43" s="199"/>
      <c r="U43" s="141"/>
      <c r="V43" s="200"/>
      <c r="W43" s="200"/>
      <c r="X43" s="147"/>
    </row>
    <row r="44" spans="2:24" ht="15.75" customHeight="1" x14ac:dyDescent="0.25">
      <c r="B44" s="197"/>
      <c r="C44" s="146"/>
      <c r="D44" s="146"/>
      <c r="E44" s="146"/>
      <c r="F44" s="295"/>
      <c r="G44" s="146"/>
      <c r="H44" s="203"/>
      <c r="I44" s="203"/>
      <c r="J44" s="146"/>
      <c r="K44" s="146"/>
      <c r="L44" s="146"/>
      <c r="M44" s="141"/>
      <c r="N44" s="141"/>
      <c r="O44" s="199"/>
      <c r="P44" s="199"/>
      <c r="Q44" s="199"/>
      <c r="R44" s="199"/>
      <c r="S44" s="199"/>
      <c r="T44" s="199"/>
      <c r="U44" s="141"/>
      <c r="V44" s="200"/>
      <c r="W44" s="200"/>
      <c r="X44" s="147"/>
    </row>
    <row r="45" spans="2:24" ht="15.75" customHeight="1" x14ac:dyDescent="0.25">
      <c r="B45" s="197"/>
      <c r="C45" s="146"/>
      <c r="D45" s="146"/>
      <c r="E45" s="146"/>
      <c r="F45" s="295"/>
      <c r="G45" s="146"/>
      <c r="H45" s="203"/>
      <c r="I45" s="203"/>
      <c r="J45" s="146"/>
      <c r="K45" s="146"/>
      <c r="L45" s="146"/>
      <c r="M45" s="141"/>
      <c r="N45" s="141"/>
      <c r="O45" s="199"/>
      <c r="P45" s="199"/>
      <c r="Q45" s="199"/>
      <c r="R45" s="199"/>
      <c r="S45" s="199"/>
      <c r="T45" s="199"/>
      <c r="U45" s="141"/>
      <c r="V45" s="200"/>
      <c r="W45" s="200"/>
      <c r="X45" s="147"/>
    </row>
    <row r="46" spans="2:24" ht="15.75" customHeight="1" x14ac:dyDescent="0.25">
      <c r="B46" s="197"/>
      <c r="C46" s="146"/>
      <c r="D46" s="146"/>
      <c r="E46" s="146"/>
      <c r="F46" s="295"/>
      <c r="G46" s="146"/>
      <c r="H46" s="203"/>
      <c r="I46" s="203"/>
      <c r="J46" s="146"/>
      <c r="K46" s="146"/>
      <c r="L46" s="146"/>
      <c r="M46" s="141"/>
      <c r="N46" s="141"/>
      <c r="O46" s="199"/>
      <c r="P46" s="199"/>
      <c r="Q46" s="199"/>
      <c r="R46" s="199"/>
      <c r="S46" s="199"/>
      <c r="T46" s="199"/>
      <c r="U46" s="141"/>
      <c r="V46" s="200"/>
      <c r="W46" s="200"/>
      <c r="X46" s="147"/>
    </row>
    <row r="47" spans="2:24" ht="15.75" customHeight="1" x14ac:dyDescent="0.25">
      <c r="B47" s="197"/>
      <c r="C47" s="146"/>
      <c r="D47" s="146"/>
      <c r="E47" s="146"/>
      <c r="F47" s="295"/>
      <c r="G47" s="146"/>
      <c r="H47" s="203"/>
      <c r="I47" s="203"/>
      <c r="J47" s="146"/>
      <c r="K47" s="146"/>
      <c r="L47" s="146"/>
      <c r="M47" s="141"/>
      <c r="N47" s="141"/>
      <c r="O47" s="199"/>
      <c r="P47" s="199"/>
      <c r="Q47" s="199"/>
      <c r="R47" s="199"/>
      <c r="S47" s="199"/>
      <c r="T47" s="199"/>
      <c r="U47" s="141"/>
      <c r="V47" s="200"/>
      <c r="W47" s="200"/>
      <c r="X47" s="147"/>
    </row>
    <row r="48" spans="2:24" ht="15.75" customHeight="1" x14ac:dyDescent="0.25">
      <c r="B48" s="197"/>
      <c r="C48" s="146"/>
      <c r="D48" s="146"/>
      <c r="E48" s="146"/>
      <c r="F48" s="295"/>
      <c r="G48" s="146"/>
      <c r="H48" s="203"/>
      <c r="I48" s="203"/>
      <c r="J48" s="146"/>
      <c r="K48" s="146"/>
      <c r="L48" s="146"/>
      <c r="M48" s="141"/>
      <c r="N48" s="141"/>
      <c r="O48" s="199"/>
      <c r="P48" s="199"/>
      <c r="Q48" s="199"/>
      <c r="R48" s="199"/>
      <c r="S48" s="199"/>
      <c r="T48" s="199"/>
      <c r="U48" s="141"/>
      <c r="V48" s="200"/>
      <c r="W48" s="200"/>
      <c r="X48" s="147"/>
    </row>
    <row r="49" spans="2:24" ht="15.75" customHeight="1" x14ac:dyDescent="0.25">
      <c r="B49" s="197"/>
      <c r="C49" s="146"/>
      <c r="D49" s="146"/>
      <c r="E49" s="146"/>
      <c r="F49" s="295"/>
      <c r="G49" s="146"/>
      <c r="H49" s="203"/>
      <c r="I49" s="203"/>
      <c r="J49" s="146"/>
      <c r="K49" s="146"/>
      <c r="L49" s="146"/>
      <c r="M49" s="141"/>
      <c r="N49" s="141"/>
      <c r="O49" s="199"/>
      <c r="P49" s="199"/>
      <c r="Q49" s="199"/>
      <c r="R49" s="199"/>
      <c r="S49" s="199"/>
      <c r="T49" s="199"/>
      <c r="U49" s="141"/>
      <c r="V49" s="200"/>
      <c r="W49" s="200"/>
      <c r="X49" s="147"/>
    </row>
    <row r="50" spans="2:24" ht="15.75" customHeight="1" x14ac:dyDescent="0.25">
      <c r="B50" s="197"/>
      <c r="C50" s="146"/>
      <c r="D50" s="146"/>
      <c r="E50" s="146"/>
      <c r="F50" s="295"/>
      <c r="G50" s="146"/>
      <c r="H50" s="203"/>
      <c r="I50" s="203"/>
      <c r="J50" s="146"/>
      <c r="K50" s="146"/>
      <c r="L50" s="146"/>
      <c r="M50" s="141"/>
      <c r="N50" s="141"/>
      <c r="O50" s="199"/>
      <c r="P50" s="199"/>
      <c r="Q50" s="199"/>
      <c r="R50" s="199"/>
      <c r="S50" s="199"/>
      <c r="T50" s="199"/>
      <c r="U50" s="141"/>
      <c r="V50" s="200"/>
      <c r="W50" s="200"/>
      <c r="X50" s="147"/>
    </row>
    <row r="51" spans="2:24" ht="15.75" customHeight="1" x14ac:dyDescent="0.25">
      <c r="B51" s="197"/>
      <c r="C51" s="146"/>
      <c r="D51" s="146"/>
      <c r="E51" s="146"/>
      <c r="F51" s="295"/>
      <c r="G51" s="146"/>
      <c r="H51" s="203"/>
      <c r="I51" s="203"/>
      <c r="J51" s="146"/>
      <c r="K51" s="146"/>
      <c r="L51" s="146"/>
      <c r="M51" s="141"/>
      <c r="N51" s="141"/>
      <c r="O51" s="199"/>
      <c r="P51" s="199"/>
      <c r="Q51" s="199"/>
      <c r="R51" s="199"/>
      <c r="S51" s="199"/>
      <c r="T51" s="199"/>
      <c r="U51" s="141"/>
      <c r="V51" s="294"/>
      <c r="W51" s="294"/>
      <c r="X51" s="147"/>
    </row>
    <row r="52" spans="2:24" ht="15.75" customHeight="1" x14ac:dyDescent="0.25">
      <c r="B52" s="128"/>
      <c r="C52" s="185"/>
      <c r="E52" s="185"/>
      <c r="M52" s="227"/>
      <c r="N52" s="144"/>
      <c r="O52" s="166"/>
      <c r="P52" s="165"/>
      <c r="Q52" s="165"/>
      <c r="U52" s="144" t="s">
        <v>301</v>
      </c>
      <c r="V52" s="144"/>
      <c r="W52" s="166">
        <f>SUM(W17)</f>
        <v>1009588.14</v>
      </c>
    </row>
    <row r="53" spans="2:24" ht="15.75" customHeight="1" x14ac:dyDescent="0.25">
      <c r="B53" s="128"/>
      <c r="C53" s="185"/>
      <c r="E53" s="185"/>
      <c r="M53" s="227"/>
      <c r="N53" s="173"/>
      <c r="O53" s="173"/>
      <c r="P53" s="172"/>
      <c r="Q53" s="165"/>
      <c r="V53" s="144"/>
      <c r="W53" s="144"/>
    </row>
    <row r="54" spans="2:24" ht="15.75" customHeight="1" x14ac:dyDescent="0.25">
      <c r="B54" s="128"/>
      <c r="C54" s="185"/>
      <c r="E54" s="185"/>
      <c r="M54" s="227"/>
      <c r="N54" s="173"/>
      <c r="O54" s="173"/>
      <c r="P54" s="173"/>
      <c r="Q54" s="166"/>
      <c r="V54" s="144"/>
      <c r="W54" s="144"/>
    </row>
    <row r="55" spans="2:24" ht="15.75" customHeight="1" x14ac:dyDescent="0.25">
      <c r="B55" s="128"/>
      <c r="C55" s="185"/>
      <c r="E55" s="185"/>
      <c r="M55" s="227"/>
      <c r="N55" s="173"/>
      <c r="O55" s="173"/>
      <c r="P55" s="173"/>
      <c r="Q55" s="166"/>
      <c r="V55" s="144"/>
      <c r="W55" s="144"/>
    </row>
    <row r="56" spans="2:24" ht="15.75" customHeight="1" x14ac:dyDescent="0.25">
      <c r="B56" s="141"/>
      <c r="C56" s="141"/>
      <c r="E56" s="141"/>
      <c r="F56" s="141"/>
      <c r="G56" s="141"/>
      <c r="H56" s="208"/>
      <c r="I56" s="208"/>
      <c r="J56" s="141"/>
      <c r="K56" s="141"/>
      <c r="L56" s="141"/>
      <c r="M56" s="141"/>
      <c r="N56" s="141"/>
      <c r="O56" s="141"/>
      <c r="P56" s="141"/>
      <c r="Q56" s="147"/>
      <c r="V56" s="144"/>
      <c r="W56" s="144"/>
    </row>
    <row r="57" spans="2:24" ht="15.75" customHeight="1" x14ac:dyDescent="0.25">
      <c r="B57" s="197"/>
      <c r="C57" s="146"/>
      <c r="E57" s="146"/>
      <c r="F57" s="295"/>
      <c r="G57" s="146"/>
      <c r="H57" s="577"/>
      <c r="I57" s="577"/>
      <c r="J57" s="577"/>
      <c r="K57" s="146"/>
      <c r="L57" s="146"/>
      <c r="M57" s="141"/>
      <c r="N57" s="141"/>
      <c r="O57" s="141"/>
      <c r="P57" s="141"/>
      <c r="Q57" s="147"/>
      <c r="W57" s="173"/>
    </row>
    <row r="58" spans="2:24" ht="15.75" customHeight="1" x14ac:dyDescent="0.25">
      <c r="C58" s="137"/>
      <c r="E58" s="137"/>
      <c r="F58" s="130"/>
      <c r="G58" s="296"/>
      <c r="H58" s="253"/>
      <c r="I58" s="253"/>
      <c r="J58" s="285"/>
      <c r="K58" s="285"/>
      <c r="L58" s="285"/>
      <c r="M58" s="297"/>
      <c r="W58" s="173"/>
    </row>
    <row r="59" spans="2:24" ht="15.75" customHeight="1" x14ac:dyDescent="0.25">
      <c r="C59" s="137"/>
      <c r="E59" s="137"/>
      <c r="F59" s="130"/>
      <c r="G59" s="281"/>
    </row>
    <row r="60" spans="2:24" ht="15.75" customHeight="1" x14ac:dyDescent="0.25">
      <c r="C60" s="137"/>
      <c r="E60" s="137"/>
      <c r="F60" s="130"/>
      <c r="G60" s="281"/>
    </row>
    <row r="61" spans="2:24" ht="15.75" customHeight="1" x14ac:dyDescent="0.25">
      <c r="C61" s="137"/>
      <c r="E61" s="137"/>
      <c r="F61" s="130"/>
      <c r="G61" s="281"/>
    </row>
    <row r="62" spans="2:24" ht="15.75" customHeight="1" x14ac:dyDescent="0.25">
      <c r="C62" s="137"/>
      <c r="E62" s="137"/>
      <c r="F62" s="130"/>
      <c r="G62" s="137"/>
    </row>
    <row r="63" spans="2:24" ht="15.75" customHeight="1" x14ac:dyDescent="0.25">
      <c r="C63" s="137"/>
      <c r="E63" s="137"/>
      <c r="F63" s="130"/>
      <c r="G63" s="137"/>
    </row>
    <row r="64" spans="2:24" ht="15.75" customHeight="1" x14ac:dyDescent="0.25">
      <c r="C64" s="137"/>
      <c r="E64" s="132"/>
      <c r="F64" s="298"/>
      <c r="G64" s="137"/>
    </row>
    <row r="65" spans="6:7" ht="15.75" customHeight="1" x14ac:dyDescent="0.25">
      <c r="F65" s="130"/>
      <c r="G65" s="137"/>
    </row>
    <row r="66" spans="6:7" ht="15.75" customHeight="1" x14ac:dyDescent="0.25">
      <c r="F66" s="130"/>
      <c r="G66" s="137"/>
    </row>
    <row r="67" spans="6:7" ht="15.75" customHeight="1" x14ac:dyDescent="0.25">
      <c r="F67" s="130"/>
    </row>
    <row r="68" spans="6:7" x14ac:dyDescent="0.25">
      <c r="F68" s="130"/>
    </row>
    <row r="69" spans="6:7" x14ac:dyDescent="0.25">
      <c r="F69" s="130"/>
    </row>
    <row r="70" spans="6:7" x14ac:dyDescent="0.25">
      <c r="F70" s="130"/>
    </row>
    <row r="71" spans="6:7" x14ac:dyDescent="0.25">
      <c r="F71" s="130"/>
    </row>
    <row r="72" spans="6:7" x14ac:dyDescent="0.25">
      <c r="F72" s="130"/>
    </row>
    <row r="73" spans="6:7" x14ac:dyDescent="0.25">
      <c r="F73" s="130"/>
    </row>
  </sheetData>
  <mergeCells count="8">
    <mergeCell ref="U4:W4"/>
    <mergeCell ref="U5:W5"/>
    <mergeCell ref="H57:J57"/>
    <mergeCell ref="B23:G23"/>
    <mergeCell ref="B34:I34"/>
    <mergeCell ref="H37:J37"/>
    <mergeCell ref="B21:G21"/>
    <mergeCell ref="B20:G20"/>
  </mergeCells>
  <conditionalFormatting sqref="A7:P16 U7:X16 R7:S16">
    <cfRule type="expression" dxfId="44" priority="1">
      <formula>MOD(ROW(),2)=0</formula>
    </cfRule>
  </conditionalFormatting>
  <hyperlinks>
    <hyperlink ref="B24" r:id="rId1"/>
  </hyperlinks>
  <printOptions horizontalCentered="1" gridLines="1"/>
  <pageMargins left="0" right="0" top="0.75" bottom="0.75" header="0.3" footer="0.3"/>
  <pageSetup scale="45" orientation="landscape"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G7" activePane="bottomRight" state="frozen"/>
      <selection activeCell="X1" sqref="X1:X1048576"/>
      <selection pane="topRight" activeCell="X1" sqref="X1:X1048576"/>
      <selection pane="bottomLeft" activeCell="X1" sqref="X1:X1048576"/>
      <selection pane="bottomRight" activeCell="X7" sqref="X7:X16"/>
    </sheetView>
  </sheetViews>
  <sheetFormatPr defaultColWidth="9.140625" defaultRowHeight="15" x14ac:dyDescent="0.25"/>
  <cols>
    <col min="1" max="1" width="7.85546875" style="135" customWidth="1"/>
    <col min="2" max="2" width="62" style="135" customWidth="1"/>
    <col min="3" max="3" width="36.28515625" style="135" customWidth="1"/>
    <col min="4" max="4" width="14.28515625" style="135" customWidth="1"/>
    <col min="5" max="5" width="10.85546875" style="135" customWidth="1"/>
    <col min="6" max="6" width="19.42578125" style="135" customWidth="1"/>
    <col min="7" max="7" width="23" style="135" customWidth="1"/>
    <col min="8" max="8" width="10.5703125" style="135" customWidth="1"/>
    <col min="9" max="9" width="12.140625" style="135" customWidth="1"/>
    <col min="10" max="10" width="13.7109375" style="135" customWidth="1"/>
    <col min="11" max="11" width="15.85546875" style="135" customWidth="1"/>
    <col min="12" max="12" width="10.7109375" style="135" customWidth="1"/>
    <col min="13" max="13" width="21" style="135" customWidth="1"/>
    <col min="14" max="14" width="14" style="135" bestFit="1" customWidth="1"/>
    <col min="15" max="15" width="11.7109375" style="135" bestFit="1" customWidth="1"/>
    <col min="16" max="16" width="14" style="135" bestFit="1" customWidth="1"/>
    <col min="17" max="17" width="3.7109375" style="135" customWidth="1"/>
    <col min="18" max="18" width="15.85546875" style="135" customWidth="1"/>
    <col min="19" max="19" width="14.140625" style="135" customWidth="1"/>
    <col min="20" max="20" width="3.7109375" style="141" customWidth="1"/>
    <col min="21" max="21" width="14" style="135" bestFit="1" customWidth="1"/>
    <col min="22" max="22" width="14.85546875" style="135" bestFit="1" customWidth="1"/>
    <col min="23" max="23" width="14.42578125" style="135" customWidth="1"/>
    <col min="24" max="24" width="14.28515625" style="135" customWidth="1"/>
    <col min="25" max="16384" width="9.140625" style="135"/>
  </cols>
  <sheetData>
    <row r="1" spans="1:25" ht="15.75" customHeight="1" x14ac:dyDescent="0.25">
      <c r="A1" s="132" t="s">
        <v>9</v>
      </c>
    </row>
    <row r="2" spans="1:25" ht="15.75" customHeight="1" x14ac:dyDescent="0.25">
      <c r="A2" s="138" t="str">
        <f>'#3398 Everglades Preparatory '!A2</f>
        <v>Federal Grant Allocations/Reimbursements as of: 06/30/2023</v>
      </c>
      <c r="B2" s="202"/>
      <c r="N2" s="140"/>
      <c r="O2" s="140"/>
      <c r="Q2" s="141"/>
      <c r="R2" s="141"/>
      <c r="S2" s="141"/>
    </row>
    <row r="3" spans="1:25" ht="15.75" customHeight="1" x14ac:dyDescent="0.25">
      <c r="A3" s="142" t="s">
        <v>45</v>
      </c>
      <c r="B3" s="132"/>
      <c r="D3" s="132"/>
      <c r="E3" s="132"/>
      <c r="F3" s="132"/>
      <c r="Q3" s="141"/>
      <c r="R3" s="141"/>
      <c r="S3" s="141"/>
      <c r="U3" s="136"/>
      <c r="V3" s="143"/>
    </row>
    <row r="4" spans="1:25" ht="15.75" customHeight="1" x14ac:dyDescent="0.25">
      <c r="A4" s="132" t="s">
        <v>147</v>
      </c>
      <c r="N4" s="145"/>
      <c r="O4" s="145"/>
      <c r="P4" s="145"/>
      <c r="Q4" s="146"/>
      <c r="R4" s="141"/>
      <c r="S4" s="141"/>
      <c r="T4" s="146"/>
      <c r="U4" s="574" t="s">
        <v>211</v>
      </c>
      <c r="V4" s="574"/>
      <c r="W4" s="574"/>
      <c r="X4" s="147"/>
    </row>
    <row r="5" spans="1:25" ht="15.75" thickBot="1" x14ac:dyDescent="0.3">
      <c r="H5" s="148"/>
      <c r="I5" s="148"/>
      <c r="N5" s="145"/>
      <c r="O5" s="145"/>
      <c r="P5" s="145"/>
      <c r="Q5" s="146"/>
      <c r="R5" s="150"/>
      <c r="S5" s="150"/>
      <c r="T5" s="146"/>
      <c r="U5" s="577"/>
      <c r="V5" s="577"/>
      <c r="W5" s="577"/>
      <c r="X5" s="151"/>
    </row>
    <row r="6" spans="1:25" s="205" customFormat="1" ht="75.75"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c r="Y6" s="247"/>
    </row>
    <row r="7" spans="1:25" ht="15.75" customHeight="1" x14ac:dyDescent="0.25">
      <c r="A7" s="137">
        <v>4201</v>
      </c>
      <c r="B7" s="238" t="s">
        <v>326</v>
      </c>
      <c r="C7" s="392" t="s">
        <v>95</v>
      </c>
      <c r="D7" s="185" t="s">
        <v>218</v>
      </c>
      <c r="E7" s="185" t="s">
        <v>253</v>
      </c>
      <c r="F7" s="137" t="s">
        <v>219</v>
      </c>
      <c r="G7" s="137" t="s">
        <v>7</v>
      </c>
      <c r="H7" s="300">
        <v>2.7199999999999998E-2</v>
      </c>
      <c r="I7" s="300">
        <v>0.15010000000000001</v>
      </c>
      <c r="J7" s="171">
        <v>45107</v>
      </c>
      <c r="K7" s="171">
        <v>45108</v>
      </c>
      <c r="L7" s="171">
        <v>44743</v>
      </c>
      <c r="M7" s="137" t="s">
        <v>212</v>
      </c>
      <c r="N7" s="411">
        <v>13287.5</v>
      </c>
      <c r="O7" s="412">
        <f>15671.5-13287.5</f>
        <v>2384</v>
      </c>
      <c r="P7" s="413">
        <f t="shared" ref="P7:P14" si="0">N7+O7</f>
        <v>15671.5</v>
      </c>
      <c r="Q7" s="178"/>
      <c r="R7" s="396">
        <v>0</v>
      </c>
      <c r="S7" s="398">
        <f>P7-R7</f>
        <v>15671.5</v>
      </c>
      <c r="T7" s="178"/>
      <c r="U7" s="396">
        <v>15671.5</v>
      </c>
      <c r="V7" s="397">
        <v>0</v>
      </c>
      <c r="W7" s="515">
        <f>U7+V7</f>
        <v>15671.5</v>
      </c>
      <c r="X7" s="503">
        <f t="shared" ref="X7:X16" si="1">S7-W7</f>
        <v>0</v>
      </c>
    </row>
    <row r="8" spans="1:25" ht="15.75" customHeight="1" x14ac:dyDescent="0.25">
      <c r="A8" s="137">
        <v>4253</v>
      </c>
      <c r="B8" s="238" t="s">
        <v>114</v>
      </c>
      <c r="C8" s="392" t="s">
        <v>108</v>
      </c>
      <c r="D8" s="185" t="s">
        <v>216</v>
      </c>
      <c r="E8" s="185" t="s">
        <v>240</v>
      </c>
      <c r="F8" s="137" t="s">
        <v>217</v>
      </c>
      <c r="G8" s="137" t="s">
        <v>7</v>
      </c>
      <c r="H8" s="300">
        <v>2.7199999999999998E-2</v>
      </c>
      <c r="I8" s="300">
        <v>0.15010000000000001</v>
      </c>
      <c r="J8" s="171">
        <v>45107</v>
      </c>
      <c r="K8" s="171">
        <v>45108</v>
      </c>
      <c r="L8" s="171">
        <v>44743</v>
      </c>
      <c r="M8" s="137" t="s">
        <v>212</v>
      </c>
      <c r="N8" s="414">
        <v>109958.05</v>
      </c>
      <c r="O8" s="415">
        <v>0</v>
      </c>
      <c r="P8" s="416">
        <f t="shared" si="0"/>
        <v>109958.05</v>
      </c>
      <c r="Q8" s="178"/>
      <c r="R8" s="399">
        <v>0</v>
      </c>
      <c r="S8" s="386">
        <f>P8-R8</f>
        <v>109958.05</v>
      </c>
      <c r="T8" s="178"/>
      <c r="U8" s="399">
        <v>109958.05</v>
      </c>
      <c r="V8" s="385">
        <v>0</v>
      </c>
      <c r="W8" s="484">
        <f>U8+V8</f>
        <v>109958.05</v>
      </c>
      <c r="X8" s="458">
        <v>0</v>
      </c>
    </row>
    <row r="9" spans="1:25" ht="15.75" customHeight="1" x14ac:dyDescent="0.25">
      <c r="A9" s="137">
        <v>4260</v>
      </c>
      <c r="B9" s="238" t="s">
        <v>328</v>
      </c>
      <c r="C9" s="293" t="s">
        <v>329</v>
      </c>
      <c r="D9" s="185" t="s">
        <v>292</v>
      </c>
      <c r="E9" s="185" t="s">
        <v>293</v>
      </c>
      <c r="F9" s="137" t="s">
        <v>294</v>
      </c>
      <c r="G9" s="137" t="s">
        <v>7</v>
      </c>
      <c r="H9" s="300">
        <v>2.63E-2</v>
      </c>
      <c r="I9" s="300">
        <v>0.15010000000000001</v>
      </c>
      <c r="J9" s="171">
        <v>45199</v>
      </c>
      <c r="K9" s="171">
        <v>45250</v>
      </c>
      <c r="L9" s="171">
        <v>44378</v>
      </c>
      <c r="M9" s="281" t="s">
        <v>192</v>
      </c>
      <c r="N9" s="414">
        <v>29293.34</v>
      </c>
      <c r="O9" s="415">
        <v>0</v>
      </c>
      <c r="P9" s="416">
        <v>29293.54</v>
      </c>
      <c r="Q9" s="178"/>
      <c r="R9" s="399">
        <v>0</v>
      </c>
      <c r="S9" s="386">
        <f>P9-R9</f>
        <v>29293.54</v>
      </c>
      <c r="T9" s="178"/>
      <c r="U9" s="399">
        <v>29293.54</v>
      </c>
      <c r="V9" s="385">
        <v>0</v>
      </c>
      <c r="W9" s="484">
        <f>V9+U9</f>
        <v>29293.54</v>
      </c>
      <c r="X9" s="458">
        <f t="shared" si="1"/>
        <v>0</v>
      </c>
    </row>
    <row r="10" spans="1:25" ht="15.75" customHeight="1" x14ac:dyDescent="0.25">
      <c r="A10" s="137">
        <v>4423</v>
      </c>
      <c r="B10" s="238" t="s">
        <v>210</v>
      </c>
      <c r="C10" s="293" t="s">
        <v>305</v>
      </c>
      <c r="D10" s="137" t="s">
        <v>183</v>
      </c>
      <c r="E10" s="137" t="s">
        <v>242</v>
      </c>
      <c r="F10" s="137" t="s">
        <v>196</v>
      </c>
      <c r="G10" s="137" t="s">
        <v>7</v>
      </c>
      <c r="H10" s="300">
        <v>2.7199999999999998E-2</v>
      </c>
      <c r="I10" s="300">
        <v>0.15010000000000001</v>
      </c>
      <c r="J10" s="171">
        <v>45199</v>
      </c>
      <c r="K10" s="171">
        <v>45214</v>
      </c>
      <c r="L10" s="171">
        <v>44201</v>
      </c>
      <c r="M10" s="137" t="s">
        <v>192</v>
      </c>
      <c r="N10" s="422">
        <v>25041.52</v>
      </c>
      <c r="O10" s="415">
        <v>0</v>
      </c>
      <c r="P10" s="416">
        <f t="shared" si="0"/>
        <v>25041.52</v>
      </c>
      <c r="Q10" s="130"/>
      <c r="R10" s="399">
        <v>0</v>
      </c>
      <c r="S10" s="386">
        <f t="shared" ref="S10:S16" si="2">P10-R10</f>
        <v>25041.52</v>
      </c>
      <c r="T10" s="178"/>
      <c r="U10" s="399">
        <v>25041.52</v>
      </c>
      <c r="V10" s="385">
        <v>0</v>
      </c>
      <c r="W10" s="484">
        <f t="shared" ref="W10:W15" si="3">V10+U10</f>
        <v>25041.52</v>
      </c>
      <c r="X10" s="458">
        <f t="shared" si="1"/>
        <v>0</v>
      </c>
    </row>
    <row r="11" spans="1:25" ht="15.75" customHeight="1" x14ac:dyDescent="0.25">
      <c r="A11" s="137">
        <v>4426</v>
      </c>
      <c r="B11" s="238" t="s">
        <v>320</v>
      </c>
      <c r="C11" s="293" t="s">
        <v>305</v>
      </c>
      <c r="D11" s="137" t="s">
        <v>183</v>
      </c>
      <c r="E11" s="137" t="s">
        <v>252</v>
      </c>
      <c r="F11" s="137" t="s">
        <v>184</v>
      </c>
      <c r="G11" s="137" t="s">
        <v>7</v>
      </c>
      <c r="H11" s="300">
        <v>2.7199999999999998E-2</v>
      </c>
      <c r="I11" s="300">
        <v>0.15010000000000001</v>
      </c>
      <c r="J11" s="171">
        <v>45199</v>
      </c>
      <c r="K11" s="171">
        <v>45214</v>
      </c>
      <c r="L11" s="171">
        <v>44201</v>
      </c>
      <c r="M11" s="137" t="s">
        <v>190</v>
      </c>
      <c r="N11" s="422">
        <v>46354.52</v>
      </c>
      <c r="O11" s="415">
        <v>0</v>
      </c>
      <c r="P11" s="416">
        <f t="shared" si="0"/>
        <v>46354.52</v>
      </c>
      <c r="Q11" s="130"/>
      <c r="R11" s="399">
        <v>0</v>
      </c>
      <c r="S11" s="386">
        <f t="shared" si="2"/>
        <v>46354.52</v>
      </c>
      <c r="T11" s="178"/>
      <c r="U11" s="399">
        <v>46354.52</v>
      </c>
      <c r="V11" s="385">
        <v>0</v>
      </c>
      <c r="W11" s="484">
        <f t="shared" si="3"/>
        <v>46354.52</v>
      </c>
      <c r="X11" s="458">
        <f t="shared" si="1"/>
        <v>0</v>
      </c>
    </row>
    <row r="12" spans="1:25" ht="15.75" customHeight="1" x14ac:dyDescent="0.25">
      <c r="A12" s="137">
        <v>4427</v>
      </c>
      <c r="B12" s="238" t="s">
        <v>193</v>
      </c>
      <c r="C12" s="293" t="s">
        <v>305</v>
      </c>
      <c r="D12" s="137" t="s">
        <v>183</v>
      </c>
      <c r="E12" s="137" t="s">
        <v>249</v>
      </c>
      <c r="F12" s="137" t="s">
        <v>195</v>
      </c>
      <c r="G12" s="137" t="s">
        <v>7</v>
      </c>
      <c r="H12" s="300">
        <v>2.7199999999999998E-2</v>
      </c>
      <c r="I12" s="300">
        <v>0.15010000000000001</v>
      </c>
      <c r="J12" s="171">
        <v>45199</v>
      </c>
      <c r="K12" s="171">
        <v>45214</v>
      </c>
      <c r="L12" s="171">
        <v>44201</v>
      </c>
      <c r="M12" s="137" t="s">
        <v>191</v>
      </c>
      <c r="N12" s="422">
        <v>5290.46</v>
      </c>
      <c r="O12" s="415">
        <v>0</v>
      </c>
      <c r="P12" s="416">
        <f t="shared" si="0"/>
        <v>5290.46</v>
      </c>
      <c r="Q12" s="130"/>
      <c r="R12" s="399">
        <v>0</v>
      </c>
      <c r="S12" s="386">
        <f t="shared" si="2"/>
        <v>5290.46</v>
      </c>
      <c r="T12" s="178"/>
      <c r="U12" s="399">
        <v>5290.46</v>
      </c>
      <c r="V12" s="385">
        <v>0</v>
      </c>
      <c r="W12" s="484">
        <f t="shared" si="3"/>
        <v>5290.46</v>
      </c>
      <c r="X12" s="458">
        <f t="shared" si="1"/>
        <v>0</v>
      </c>
    </row>
    <row r="13" spans="1:25" ht="15.75" customHeight="1" x14ac:dyDescent="0.25">
      <c r="A13" s="137">
        <v>4452</v>
      </c>
      <c r="B13" s="238" t="s">
        <v>204</v>
      </c>
      <c r="C13" s="293" t="s">
        <v>200</v>
      </c>
      <c r="D13" s="137" t="s">
        <v>201</v>
      </c>
      <c r="E13" s="137" t="s">
        <v>245</v>
      </c>
      <c r="F13" s="137" t="s">
        <v>205</v>
      </c>
      <c r="G13" s="137" t="s">
        <v>7</v>
      </c>
      <c r="H13" s="300">
        <v>0.05</v>
      </c>
      <c r="I13" s="300">
        <v>0.15010000000000001</v>
      </c>
      <c r="J13" s="171">
        <v>45565</v>
      </c>
      <c r="K13" s="171">
        <v>45580</v>
      </c>
      <c r="L13" s="171">
        <v>44279</v>
      </c>
      <c r="M13" s="137" t="s">
        <v>203</v>
      </c>
      <c r="N13" s="422">
        <v>45309.98</v>
      </c>
      <c r="O13" s="415">
        <v>7.1</v>
      </c>
      <c r="P13" s="416">
        <f t="shared" si="0"/>
        <v>45317.08</v>
      </c>
      <c r="Q13" s="130"/>
      <c r="R13" s="399">
        <v>0</v>
      </c>
      <c r="S13" s="386">
        <f t="shared" si="2"/>
        <v>45317.08</v>
      </c>
      <c r="T13" s="178"/>
      <c r="U13" s="399">
        <v>0</v>
      </c>
      <c r="V13" s="385">
        <v>0</v>
      </c>
      <c r="W13" s="484">
        <f t="shared" si="3"/>
        <v>0</v>
      </c>
      <c r="X13" s="458">
        <f t="shared" si="1"/>
        <v>45317.08</v>
      </c>
    </row>
    <row r="14" spans="1:25" ht="15.75" customHeight="1" x14ac:dyDescent="0.25">
      <c r="A14" s="137">
        <v>4459</v>
      </c>
      <c r="B14" s="238" t="s">
        <v>243</v>
      </c>
      <c r="C14" s="293" t="s">
        <v>200</v>
      </c>
      <c r="D14" s="137" t="s">
        <v>201</v>
      </c>
      <c r="E14" s="137" t="s">
        <v>244</v>
      </c>
      <c r="F14" s="137" t="s">
        <v>202</v>
      </c>
      <c r="G14" s="137" t="s">
        <v>7</v>
      </c>
      <c r="H14" s="300">
        <v>0.05</v>
      </c>
      <c r="I14" s="300">
        <v>0.15010000000000001</v>
      </c>
      <c r="J14" s="171">
        <v>45565</v>
      </c>
      <c r="K14" s="171">
        <v>45580</v>
      </c>
      <c r="L14" s="171">
        <v>44279</v>
      </c>
      <c r="M14" s="137" t="s">
        <v>203</v>
      </c>
      <c r="N14" s="422">
        <v>181239.91</v>
      </c>
      <c r="O14" s="415">
        <v>28.39</v>
      </c>
      <c r="P14" s="416">
        <f t="shared" si="0"/>
        <v>181268.30000000002</v>
      </c>
      <c r="Q14" s="130"/>
      <c r="R14" s="399">
        <v>0</v>
      </c>
      <c r="S14" s="386">
        <f t="shared" si="2"/>
        <v>181268.30000000002</v>
      </c>
      <c r="T14" s="178"/>
      <c r="U14" s="399">
        <v>0</v>
      </c>
      <c r="V14" s="385">
        <v>0</v>
      </c>
      <c r="W14" s="484">
        <f t="shared" si="3"/>
        <v>0</v>
      </c>
      <c r="X14" s="458">
        <f t="shared" si="1"/>
        <v>181268.30000000002</v>
      </c>
    </row>
    <row r="15" spans="1:25" ht="15.75" customHeight="1" x14ac:dyDescent="0.25">
      <c r="A15" s="137">
        <v>4463</v>
      </c>
      <c r="B15" s="238" t="s">
        <v>290</v>
      </c>
      <c r="C15" s="293" t="s">
        <v>200</v>
      </c>
      <c r="D15" s="137" t="s">
        <v>201</v>
      </c>
      <c r="E15" s="137" t="s">
        <v>277</v>
      </c>
      <c r="F15" s="137" t="s">
        <v>278</v>
      </c>
      <c r="G15" s="137" t="s">
        <v>7</v>
      </c>
      <c r="H15" s="300">
        <v>0.05</v>
      </c>
      <c r="I15" s="300">
        <v>0.15010000000000001</v>
      </c>
      <c r="J15" s="171">
        <v>45565</v>
      </c>
      <c r="K15" s="171">
        <v>45580</v>
      </c>
      <c r="L15" s="171">
        <v>44279</v>
      </c>
      <c r="M15" s="137" t="s">
        <v>308</v>
      </c>
      <c r="N15" s="422">
        <v>5184.45</v>
      </c>
      <c r="O15" s="415">
        <v>0</v>
      </c>
      <c r="P15" s="416">
        <f t="shared" ref="P15:P16" si="4">N15+O15</f>
        <v>5184.45</v>
      </c>
      <c r="Q15" s="130"/>
      <c r="R15" s="399">
        <v>0</v>
      </c>
      <c r="S15" s="386">
        <f t="shared" si="2"/>
        <v>5184.45</v>
      </c>
      <c r="T15" s="178"/>
      <c r="U15" s="399">
        <v>0</v>
      </c>
      <c r="V15" s="385">
        <v>0</v>
      </c>
      <c r="W15" s="484">
        <f t="shared" si="3"/>
        <v>0</v>
      </c>
      <c r="X15" s="458">
        <f t="shared" si="1"/>
        <v>5184.45</v>
      </c>
    </row>
    <row r="16" spans="1:25" ht="15.75" customHeight="1" x14ac:dyDescent="0.25">
      <c r="A16" s="137">
        <v>4464</v>
      </c>
      <c r="B16" s="238" t="s">
        <v>318</v>
      </c>
      <c r="C16" s="293" t="s">
        <v>313</v>
      </c>
      <c r="D16" s="137" t="s">
        <v>183</v>
      </c>
      <c r="E16" s="137" t="s">
        <v>279</v>
      </c>
      <c r="F16" s="137" t="s">
        <v>280</v>
      </c>
      <c r="G16" s="137" t="s">
        <v>7</v>
      </c>
      <c r="H16" s="300">
        <v>0.05</v>
      </c>
      <c r="I16" s="300">
        <v>0.15010000000000001</v>
      </c>
      <c r="J16" s="171">
        <v>45199</v>
      </c>
      <c r="K16" s="171">
        <v>45214</v>
      </c>
      <c r="L16" s="171">
        <v>44201</v>
      </c>
      <c r="M16" s="137" t="s">
        <v>309</v>
      </c>
      <c r="N16" s="423">
        <v>28019.39</v>
      </c>
      <c r="O16" s="424">
        <v>0</v>
      </c>
      <c r="P16" s="416">
        <f t="shared" si="4"/>
        <v>28019.39</v>
      </c>
      <c r="Q16" s="130"/>
      <c r="R16" s="435">
        <v>0</v>
      </c>
      <c r="S16" s="386">
        <f t="shared" si="2"/>
        <v>28019.39</v>
      </c>
      <c r="T16" s="178"/>
      <c r="U16" s="435">
        <v>0</v>
      </c>
      <c r="V16" s="401">
        <v>0</v>
      </c>
      <c r="W16" s="485">
        <f>U16+V16</f>
        <v>0</v>
      </c>
      <c r="X16" s="488">
        <f t="shared" si="1"/>
        <v>28019.39</v>
      </c>
    </row>
    <row r="17" spans="2:24" ht="15.75" customHeight="1" thickBot="1" x14ac:dyDescent="0.3">
      <c r="B17" s="224"/>
      <c r="C17" s="137"/>
      <c r="D17" s="137"/>
      <c r="E17" s="137"/>
      <c r="H17" s="170"/>
      <c r="I17" s="170"/>
      <c r="J17" s="201"/>
      <c r="K17" s="201"/>
      <c r="L17" s="201"/>
      <c r="M17" s="175" t="s">
        <v>38</v>
      </c>
      <c r="N17" s="387">
        <f>SUM(N7:N16)</f>
        <v>488979.12000000005</v>
      </c>
      <c r="O17" s="388">
        <f>SUM(O7:O16)</f>
        <v>2419.4899999999998</v>
      </c>
      <c r="P17" s="389">
        <f>SUM(P7:P16)</f>
        <v>491398.81</v>
      </c>
      <c r="Q17" s="130"/>
      <c r="R17" s="387">
        <f>SUM(R7:R16)</f>
        <v>0</v>
      </c>
      <c r="S17" s="389">
        <f>SUM(S7:S16)</f>
        <v>491398.81</v>
      </c>
      <c r="T17" s="130"/>
      <c r="U17" s="387">
        <f>SUM(U7:U16)</f>
        <v>231609.58999999997</v>
      </c>
      <c r="V17" s="388">
        <f>SUM(V7:V16)</f>
        <v>0</v>
      </c>
      <c r="W17" s="486">
        <f>SUM(W7:W16)</f>
        <v>231609.58999999997</v>
      </c>
      <c r="X17" s="489">
        <f>SUM(X7:X16)</f>
        <v>259789.22000000003</v>
      </c>
    </row>
    <row r="18" spans="2:24" ht="15.75" customHeight="1" thickTop="1" x14ac:dyDescent="0.25">
      <c r="B18" s="224"/>
      <c r="C18" s="137"/>
      <c r="D18" s="137"/>
      <c r="E18" s="137"/>
      <c r="H18" s="170"/>
      <c r="I18" s="170"/>
      <c r="M18" s="175"/>
      <c r="N18" s="173"/>
      <c r="O18" s="173"/>
      <c r="P18" s="173"/>
      <c r="Q18" s="173"/>
      <c r="R18" s="173"/>
      <c r="S18" s="173"/>
      <c r="T18" s="172"/>
    </row>
    <row r="19" spans="2:24" ht="15.75" customHeight="1" x14ac:dyDescent="0.25">
      <c r="B19" s="224"/>
      <c r="C19" s="137"/>
      <c r="D19" s="137"/>
      <c r="E19" s="137"/>
      <c r="M19" s="175"/>
      <c r="N19" s="173"/>
      <c r="O19" s="173"/>
      <c r="P19" s="173"/>
      <c r="Q19" s="173"/>
      <c r="R19" s="173"/>
      <c r="S19" s="173"/>
      <c r="T19" s="172"/>
    </row>
    <row r="20" spans="2:24" ht="15.75" customHeight="1" x14ac:dyDescent="0.25">
      <c r="B20" s="132" t="s">
        <v>111</v>
      </c>
      <c r="C20" s="185"/>
      <c r="D20" s="185"/>
      <c r="E20" s="185"/>
      <c r="M20" s="175"/>
      <c r="N20" s="173"/>
      <c r="O20" s="173"/>
      <c r="P20" s="173"/>
      <c r="Q20" s="173"/>
      <c r="R20" s="173"/>
      <c r="S20" s="173"/>
      <c r="T20" s="172"/>
    </row>
    <row r="21" spans="2:24" ht="15.75" customHeight="1" x14ac:dyDescent="0.25">
      <c r="B21" s="576" t="s">
        <v>352</v>
      </c>
      <c r="C21" s="576"/>
      <c r="D21" s="576"/>
      <c r="E21" s="576"/>
      <c r="F21" s="576"/>
      <c r="G21" s="576"/>
      <c r="H21" s="179"/>
      <c r="I21" s="179"/>
      <c r="J21" s="179"/>
      <c r="M21" s="175"/>
      <c r="N21" s="173"/>
      <c r="O21" s="173"/>
      <c r="P21" s="173"/>
      <c r="Q21" s="173"/>
      <c r="R21" s="173"/>
      <c r="S21" s="173"/>
      <c r="T21" s="172"/>
    </row>
    <row r="22" spans="2:24" ht="15.75" customHeight="1" x14ac:dyDescent="0.25">
      <c r="C22" s="185"/>
      <c r="D22" s="185"/>
      <c r="E22" s="185"/>
      <c r="M22" s="175"/>
      <c r="N22" s="173"/>
      <c r="O22" s="173"/>
      <c r="P22" s="173"/>
      <c r="Q22" s="173"/>
      <c r="R22" s="173"/>
      <c r="S22" s="173"/>
      <c r="T22" s="172"/>
    </row>
    <row r="23" spans="2:24" ht="15.75" customHeight="1" x14ac:dyDescent="0.25">
      <c r="B23" s="576" t="s">
        <v>115</v>
      </c>
      <c r="C23" s="576"/>
      <c r="D23" s="576"/>
      <c r="E23" s="576"/>
      <c r="F23" s="576"/>
      <c r="G23" s="576"/>
      <c r="H23" s="179"/>
      <c r="I23" s="179"/>
      <c r="J23" s="179"/>
      <c r="M23" s="175"/>
      <c r="N23" s="173"/>
      <c r="O23" s="173"/>
      <c r="P23" s="173"/>
      <c r="Q23" s="173"/>
      <c r="R23" s="173"/>
      <c r="S23" s="173"/>
      <c r="T23" s="172"/>
    </row>
    <row r="24" spans="2:24" ht="15.75" customHeight="1" x14ac:dyDescent="0.25">
      <c r="B24" s="179"/>
      <c r="C24" s="179"/>
      <c r="D24" s="179"/>
      <c r="E24" s="179"/>
      <c r="F24" s="179"/>
      <c r="G24" s="179"/>
      <c r="H24" s="179"/>
      <c r="I24" s="179"/>
      <c r="J24" s="179"/>
      <c r="M24" s="175"/>
      <c r="N24" s="173"/>
      <c r="O24" s="173"/>
      <c r="P24" s="173"/>
      <c r="Q24" s="173"/>
      <c r="R24" s="173"/>
      <c r="S24" s="173"/>
      <c r="T24" s="172"/>
    </row>
    <row r="25" spans="2:24" ht="15.75" customHeight="1" x14ac:dyDescent="0.25">
      <c r="B25" s="576" t="s">
        <v>139</v>
      </c>
      <c r="C25" s="576"/>
      <c r="D25" s="576"/>
      <c r="E25" s="576"/>
      <c r="F25" s="576"/>
      <c r="G25" s="576"/>
      <c r="H25" s="179"/>
      <c r="I25" s="179"/>
      <c r="J25" s="179"/>
      <c r="M25" s="175"/>
      <c r="N25" s="173"/>
      <c r="O25" s="173"/>
      <c r="P25" s="173"/>
      <c r="Q25" s="173"/>
      <c r="R25" s="173"/>
      <c r="S25" s="173"/>
      <c r="T25" s="172"/>
    </row>
    <row r="26" spans="2:24" ht="15.75" customHeight="1" x14ac:dyDescent="0.25">
      <c r="B26" s="589" t="s">
        <v>138</v>
      </c>
      <c r="C26" s="576"/>
      <c r="D26" s="576"/>
      <c r="E26" s="576"/>
      <c r="F26" s="576"/>
      <c r="G26" s="576"/>
      <c r="H26" s="179"/>
      <c r="I26" s="179"/>
      <c r="J26" s="179"/>
      <c r="M26" s="175"/>
      <c r="N26" s="173"/>
      <c r="O26" s="173"/>
      <c r="P26" s="173"/>
      <c r="Q26" s="173"/>
      <c r="R26" s="173"/>
      <c r="S26" s="173"/>
      <c r="T26" s="172"/>
    </row>
    <row r="27" spans="2:24" ht="15.75" customHeight="1" x14ac:dyDescent="0.25">
      <c r="B27" s="179"/>
      <c r="C27" s="179"/>
      <c r="D27" s="179"/>
      <c r="E27" s="179"/>
      <c r="F27" s="179"/>
      <c r="G27" s="179"/>
      <c r="H27" s="179"/>
      <c r="I27" s="179"/>
      <c r="J27" s="179"/>
      <c r="M27" s="175"/>
      <c r="N27" s="173"/>
      <c r="O27" s="173"/>
      <c r="P27" s="173"/>
      <c r="Q27" s="173"/>
      <c r="R27" s="173"/>
      <c r="S27" s="173"/>
      <c r="T27" s="172"/>
    </row>
    <row r="28" spans="2:24" ht="15.75" customHeight="1" x14ac:dyDescent="0.25">
      <c r="B28" s="131" t="s">
        <v>98</v>
      </c>
      <c r="C28" s="183" t="s">
        <v>101</v>
      </c>
      <c r="D28" s="183" t="s">
        <v>102</v>
      </c>
      <c r="E28" s="183"/>
      <c r="F28" s="179"/>
      <c r="G28" s="179"/>
      <c r="H28" s="179"/>
      <c r="I28" s="179"/>
      <c r="J28" s="179"/>
      <c r="M28" s="175"/>
      <c r="N28" s="173"/>
      <c r="O28" s="173"/>
      <c r="P28" s="173"/>
      <c r="Q28" s="173"/>
      <c r="R28" s="173"/>
      <c r="S28" s="173"/>
      <c r="T28" s="172"/>
    </row>
    <row r="29" spans="2:24" ht="15.75" customHeight="1" x14ac:dyDescent="0.25">
      <c r="B29" s="135" t="s">
        <v>99</v>
      </c>
      <c r="C29" s="185" t="s">
        <v>236</v>
      </c>
      <c r="D29" s="185" t="s">
        <v>105</v>
      </c>
      <c r="E29" s="185"/>
      <c r="M29" s="175"/>
      <c r="N29" s="173"/>
      <c r="O29" s="173"/>
      <c r="P29" s="173"/>
      <c r="Q29" s="173"/>
      <c r="R29" s="173"/>
      <c r="S29" s="173"/>
      <c r="T29" s="172"/>
    </row>
    <row r="30" spans="2:24" ht="15.75" customHeight="1" x14ac:dyDescent="0.25">
      <c r="B30" s="176" t="s">
        <v>100</v>
      </c>
      <c r="C30" s="185" t="s">
        <v>185</v>
      </c>
      <c r="D30" s="185" t="s">
        <v>237</v>
      </c>
      <c r="E30" s="185"/>
      <c r="M30" s="175"/>
      <c r="N30" s="173"/>
      <c r="O30" s="173"/>
      <c r="P30" s="173"/>
      <c r="Q30" s="173"/>
      <c r="R30" s="173"/>
      <c r="S30" s="173"/>
      <c r="T30" s="172"/>
    </row>
    <row r="31" spans="2:24" ht="15.75" customHeight="1" x14ac:dyDescent="0.25">
      <c r="B31" s="135" t="s">
        <v>315</v>
      </c>
      <c r="C31" s="185" t="s">
        <v>234</v>
      </c>
      <c r="D31" s="185" t="s">
        <v>235</v>
      </c>
      <c r="E31" s="185"/>
    </row>
    <row r="32" spans="2:24" ht="15.75" customHeight="1" x14ac:dyDescent="0.25">
      <c r="B32" s="135" t="s">
        <v>314</v>
      </c>
      <c r="C32" s="185" t="s">
        <v>234</v>
      </c>
      <c r="D32" s="185" t="s">
        <v>235</v>
      </c>
      <c r="E32" s="185"/>
    </row>
    <row r="33" spans="2:20" ht="15.75" customHeight="1" x14ac:dyDescent="0.25">
      <c r="C33" s="185"/>
      <c r="D33" s="185"/>
      <c r="E33" s="185"/>
    </row>
    <row r="34" spans="2:20" ht="15.75" customHeight="1" x14ac:dyDescent="0.25">
      <c r="B34" s="572" t="s">
        <v>214</v>
      </c>
      <c r="C34" s="572"/>
      <c r="D34" s="572"/>
      <c r="E34" s="572"/>
      <c r="F34" s="572"/>
      <c r="G34" s="572"/>
      <c r="H34" s="572"/>
      <c r="I34" s="572"/>
    </row>
    <row r="35" spans="2:20" ht="15.75" customHeight="1" x14ac:dyDescent="0.25">
      <c r="B35" s="128" t="s">
        <v>215</v>
      </c>
      <c r="C35" s="185"/>
      <c r="D35" s="185"/>
      <c r="E35" s="185"/>
    </row>
    <row r="36" spans="2:20" ht="15.75" customHeight="1" x14ac:dyDescent="0.25">
      <c r="B36" s="195"/>
      <c r="C36" s="219"/>
      <c r="D36" s="219"/>
      <c r="E36" s="219"/>
      <c r="F36" s="195"/>
      <c r="G36" s="195"/>
      <c r="H36" s="195"/>
      <c r="I36" s="195"/>
      <c r="J36" s="195"/>
      <c r="K36" s="195"/>
      <c r="L36" s="195"/>
      <c r="M36" s="195"/>
      <c r="N36" s="195"/>
      <c r="O36" s="141"/>
      <c r="P36" s="141"/>
      <c r="Q36" s="141"/>
      <c r="R36" s="141"/>
      <c r="S36" s="141"/>
    </row>
    <row r="37" spans="2:20" ht="15.75" customHeight="1" x14ac:dyDescent="0.25">
      <c r="O37" s="187"/>
      <c r="P37" s="187"/>
      <c r="Q37" s="187"/>
      <c r="R37" s="302" t="s">
        <v>355</v>
      </c>
      <c r="S37" s="190"/>
      <c r="T37" s="200"/>
    </row>
    <row r="38" spans="2:20" ht="15.75" customHeight="1" x14ac:dyDescent="0.25">
      <c r="B38" s="191" t="s">
        <v>354</v>
      </c>
      <c r="C38" s="193" t="s">
        <v>2</v>
      </c>
      <c r="D38" s="193"/>
      <c r="E38" s="193"/>
      <c r="F38" s="193" t="s">
        <v>34</v>
      </c>
      <c r="G38" s="193" t="s">
        <v>35</v>
      </c>
      <c r="H38" s="193"/>
      <c r="I38" s="193"/>
      <c r="J38" s="193"/>
      <c r="K38" s="193"/>
      <c r="L38" s="193"/>
      <c r="M38" s="193" t="s">
        <v>36</v>
      </c>
      <c r="N38" s="193" t="s">
        <v>37</v>
      </c>
      <c r="O38" s="194"/>
      <c r="P38" s="194"/>
      <c r="Q38" s="194"/>
      <c r="R38" s="195" t="s">
        <v>81</v>
      </c>
      <c r="S38" s="196"/>
      <c r="T38" s="200"/>
    </row>
    <row r="39" spans="2:20" ht="15.75" customHeight="1" x14ac:dyDescent="0.25">
      <c r="B39" s="197"/>
      <c r="C39" s="146"/>
      <c r="D39" s="146"/>
      <c r="E39" s="146"/>
      <c r="F39" s="146"/>
      <c r="G39" s="146"/>
      <c r="H39" s="146"/>
      <c r="I39" s="146"/>
      <c r="J39" s="146"/>
      <c r="K39" s="146"/>
      <c r="L39" s="146"/>
      <c r="M39" s="146"/>
      <c r="N39" s="146"/>
      <c r="O39" s="136"/>
      <c r="P39" s="136"/>
      <c r="Q39" s="136"/>
      <c r="R39" s="305"/>
      <c r="S39" s="306"/>
      <c r="T39" s="200"/>
    </row>
    <row r="40" spans="2:20" ht="15.75" customHeight="1" x14ac:dyDescent="0.25">
      <c r="B40" s="197"/>
      <c r="C40" s="146"/>
      <c r="D40" s="146"/>
      <c r="E40" s="146"/>
      <c r="F40" s="146"/>
      <c r="G40" s="146"/>
      <c r="H40" s="146"/>
      <c r="I40" s="146"/>
      <c r="J40" s="146"/>
      <c r="K40" s="146"/>
      <c r="L40" s="146"/>
      <c r="M40" s="146"/>
      <c r="N40" s="146"/>
      <c r="O40" s="136"/>
      <c r="P40" s="136"/>
      <c r="Q40" s="136"/>
    </row>
    <row r="41" spans="2:20" ht="15.75" customHeight="1" x14ac:dyDescent="0.25">
      <c r="B41" s="197"/>
      <c r="C41" s="146"/>
      <c r="D41" s="146"/>
      <c r="E41" s="146"/>
      <c r="F41" s="146"/>
      <c r="G41" s="146"/>
      <c r="H41" s="146"/>
      <c r="I41" s="146"/>
      <c r="J41" s="146"/>
      <c r="K41" s="146"/>
      <c r="L41" s="146"/>
      <c r="M41" s="146"/>
      <c r="N41" s="146"/>
      <c r="O41" s="136"/>
      <c r="P41" s="136"/>
      <c r="Q41" s="136"/>
    </row>
    <row r="42" spans="2:20" ht="15.75" customHeight="1" x14ac:dyDescent="0.25">
      <c r="B42" s="197"/>
      <c r="C42" s="146"/>
      <c r="D42" s="146"/>
      <c r="E42" s="146"/>
      <c r="F42" s="146"/>
      <c r="G42" s="146"/>
      <c r="H42" s="146"/>
      <c r="I42" s="146"/>
      <c r="J42" s="146"/>
      <c r="K42" s="146"/>
      <c r="L42" s="146"/>
      <c r="M42" s="146"/>
      <c r="N42" s="146"/>
      <c r="O42" s="136"/>
      <c r="P42" s="136"/>
      <c r="Q42" s="136"/>
    </row>
    <row r="43" spans="2:20" ht="15.75" customHeight="1" x14ac:dyDescent="0.25">
      <c r="B43" s="197"/>
      <c r="C43" s="146"/>
      <c r="D43" s="146"/>
      <c r="E43" s="146"/>
      <c r="F43" s="146"/>
      <c r="G43" s="146"/>
      <c r="H43" s="146"/>
      <c r="I43" s="146"/>
      <c r="J43" s="146"/>
      <c r="K43" s="146"/>
      <c r="L43" s="146"/>
      <c r="M43" s="146"/>
      <c r="N43" s="146"/>
      <c r="O43" s="136"/>
      <c r="P43" s="136"/>
      <c r="Q43" s="136"/>
    </row>
    <row r="44" spans="2:20" ht="15.75" customHeight="1" x14ac:dyDescent="0.25">
      <c r="B44" s="197"/>
      <c r="C44" s="146"/>
      <c r="D44" s="146"/>
      <c r="E44" s="146"/>
      <c r="F44" s="146"/>
      <c r="G44" s="146"/>
      <c r="H44" s="146"/>
      <c r="I44" s="146"/>
      <c r="J44" s="146"/>
      <c r="K44" s="146"/>
      <c r="L44" s="146"/>
      <c r="M44" s="146"/>
      <c r="N44" s="146"/>
      <c r="O44" s="136"/>
      <c r="P44" s="136"/>
      <c r="Q44" s="136"/>
    </row>
    <row r="45" spans="2:20" ht="15.75" customHeight="1" x14ac:dyDescent="0.25">
      <c r="B45" s="197"/>
      <c r="C45" s="146"/>
      <c r="D45" s="146"/>
      <c r="E45" s="146"/>
      <c r="F45" s="146"/>
      <c r="G45" s="146"/>
      <c r="H45" s="146"/>
      <c r="I45" s="146"/>
      <c r="J45" s="146"/>
      <c r="K45" s="146"/>
      <c r="L45" s="146"/>
      <c r="M45" s="146"/>
      <c r="N45" s="146"/>
      <c r="O45" s="136"/>
      <c r="P45" s="136"/>
      <c r="Q45" s="136"/>
    </row>
    <row r="46" spans="2:20" ht="15.75" customHeight="1" x14ac:dyDescent="0.25">
      <c r="B46" s="197"/>
      <c r="C46" s="146"/>
      <c r="D46" s="146"/>
      <c r="E46" s="146"/>
      <c r="F46" s="146"/>
      <c r="G46" s="146"/>
      <c r="H46" s="146"/>
      <c r="I46" s="146"/>
      <c r="J46" s="146"/>
      <c r="K46" s="146"/>
      <c r="L46" s="146"/>
      <c r="M46" s="146"/>
      <c r="N46" s="146"/>
      <c r="O46" s="136"/>
      <c r="P46" s="136"/>
      <c r="Q46" s="136"/>
    </row>
    <row r="47" spans="2:20" ht="15.75" customHeight="1" x14ac:dyDescent="0.25">
      <c r="B47" s="147"/>
      <c r="C47" s="146"/>
      <c r="D47" s="146"/>
      <c r="E47" s="146"/>
      <c r="F47" s="146"/>
    </row>
    <row r="48" spans="2:20" ht="15.75" customHeight="1" x14ac:dyDescent="0.25"/>
    <row r="49" spans="15:23" ht="15.75" customHeight="1" x14ac:dyDescent="0.25"/>
    <row r="50" spans="15:23" ht="15.75" customHeight="1" x14ac:dyDescent="0.25"/>
    <row r="51" spans="15:23" ht="15.75" customHeight="1" x14ac:dyDescent="0.25"/>
    <row r="52" spans="15:23" ht="15.75" customHeight="1" x14ac:dyDescent="0.25">
      <c r="V52" s="457" t="s">
        <v>301</v>
      </c>
      <c r="W52" s="173">
        <f>W17</f>
        <v>231609.58999999997</v>
      </c>
    </row>
    <row r="53" spans="15:23" ht="15.75" customHeight="1" x14ac:dyDescent="0.25">
      <c r="O53" s="144"/>
      <c r="P53" s="166"/>
      <c r="Q53" s="144"/>
      <c r="R53" s="144"/>
      <c r="S53" s="144"/>
      <c r="T53" s="165"/>
      <c r="U53" s="144"/>
      <c r="W53" s="173"/>
    </row>
    <row r="54" spans="15:23" ht="15.75" customHeight="1" x14ac:dyDescent="0.25"/>
    <row r="55" spans="15:23" ht="15.75" customHeight="1" x14ac:dyDescent="0.25"/>
    <row r="56" spans="15:23" ht="15.75" customHeight="1" x14ac:dyDescent="0.25"/>
    <row r="57" spans="15:23" ht="15.75" customHeight="1" x14ac:dyDescent="0.25"/>
    <row r="58" spans="15:23" ht="15.75" customHeight="1" x14ac:dyDescent="0.25"/>
    <row r="59" spans="15:23" ht="15.75" customHeight="1" x14ac:dyDescent="0.25"/>
    <row r="60" spans="15:23" ht="15.75" customHeight="1" x14ac:dyDescent="0.25"/>
    <row r="61" spans="15:23" ht="15.75" customHeight="1" x14ac:dyDescent="0.25"/>
    <row r="62" spans="15:23" ht="15.75" customHeight="1" x14ac:dyDescent="0.25"/>
    <row r="63" spans="15:23" ht="15.75" customHeight="1" x14ac:dyDescent="0.25"/>
    <row r="64" spans="15:23" ht="15.75" customHeight="1" x14ac:dyDescent="0.25"/>
    <row r="65" ht="15.75" customHeight="1" x14ac:dyDescent="0.25"/>
    <row r="66" ht="15.75" customHeight="1" x14ac:dyDescent="0.25"/>
    <row r="67" ht="15.75" customHeight="1" x14ac:dyDescent="0.25"/>
  </sheetData>
  <mergeCells count="7">
    <mergeCell ref="U4:W4"/>
    <mergeCell ref="U5:W5"/>
    <mergeCell ref="B34:I34"/>
    <mergeCell ref="B26:G26"/>
    <mergeCell ref="B21:G21"/>
    <mergeCell ref="B23:G23"/>
    <mergeCell ref="B25:G25"/>
  </mergeCells>
  <conditionalFormatting sqref="A7:P16 U7:X16 R7:S16">
    <cfRule type="expression" dxfId="28" priority="1">
      <formula>MOD(ROW(),2)=0</formula>
    </cfRule>
  </conditionalFormatting>
  <hyperlinks>
    <hyperlink ref="B26" r:id="rId1"/>
  </hyperlinks>
  <printOptions horizontalCentered="1" gridLines="1"/>
  <pageMargins left="0" right="0" top="0.75" bottom="0.75" header="0.3" footer="0.3"/>
  <pageSetup scale="51"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H7" activePane="bottomRight" state="frozen"/>
      <selection activeCell="X1" sqref="X1:X1048576"/>
      <selection pane="topRight" activeCell="X1" sqref="X1:X1048576"/>
      <selection pane="bottomLeft" activeCell="X1" sqref="X1:X1048576"/>
      <selection pane="bottomRight" activeCell="X7" sqref="X7:X18"/>
    </sheetView>
  </sheetViews>
  <sheetFormatPr defaultColWidth="9.140625" defaultRowHeight="15" x14ac:dyDescent="0.25"/>
  <cols>
    <col min="1" max="1" width="7.85546875" style="135" customWidth="1"/>
    <col min="2" max="2" width="70.85546875" style="135" bestFit="1" customWidth="1"/>
    <col min="3" max="3" width="36.28515625" style="135" customWidth="1"/>
    <col min="4" max="4" width="14.28515625" style="135" customWidth="1"/>
    <col min="5" max="5" width="8.28515625" style="135" customWidth="1"/>
    <col min="6" max="6" width="19.42578125" style="135" customWidth="1"/>
    <col min="7" max="7" width="23" style="135" customWidth="1"/>
    <col min="8" max="8" width="11" style="135" customWidth="1"/>
    <col min="9" max="9" width="12.7109375" style="135" customWidth="1"/>
    <col min="10" max="10" width="13" style="135" customWidth="1"/>
    <col min="11" max="11" width="16.140625" style="135" customWidth="1"/>
    <col min="12" max="12" width="11" style="135" customWidth="1"/>
    <col min="13" max="13" width="20" style="135" customWidth="1"/>
    <col min="14" max="14" width="15.85546875" style="135" bestFit="1" customWidth="1"/>
    <col min="15" max="15" width="11.85546875" style="135" bestFit="1" customWidth="1"/>
    <col min="16" max="16" width="15.85546875" style="135" bestFit="1" customWidth="1"/>
    <col min="17" max="17" width="3.7109375" style="135" customWidth="1"/>
    <col min="18" max="18" width="15.85546875" style="135" customWidth="1"/>
    <col min="19" max="19" width="15.85546875" style="135" bestFit="1" customWidth="1"/>
    <col min="20" max="20" width="3.7109375" style="141" customWidth="1"/>
    <col min="21" max="21" width="14.140625" style="135" bestFit="1" customWidth="1"/>
    <col min="22" max="22" width="15" style="135" bestFit="1" customWidth="1"/>
    <col min="23" max="23" width="14.140625" style="135" customWidth="1"/>
    <col min="24" max="24" width="14.28515625" style="135" customWidth="1"/>
    <col min="25" max="16384" width="9.140625" style="135"/>
  </cols>
  <sheetData>
    <row r="1" spans="1:25" ht="15.75" customHeight="1" x14ac:dyDescent="0.25">
      <c r="A1" s="132" t="s">
        <v>19</v>
      </c>
    </row>
    <row r="2" spans="1:25" ht="15.75" customHeight="1" x14ac:dyDescent="0.25">
      <c r="A2" s="138" t="str">
        <f>'#3400 Believers Academy '!A2</f>
        <v>Federal Grant Allocations/Reimbursements as of: 06/30/2023</v>
      </c>
      <c r="B2" s="202"/>
      <c r="N2" s="140"/>
      <c r="O2" s="140"/>
      <c r="Q2" s="141"/>
      <c r="R2" s="141"/>
      <c r="S2" s="141"/>
    </row>
    <row r="3" spans="1:25" ht="15.75" customHeight="1" x14ac:dyDescent="0.25">
      <c r="A3" s="142" t="s">
        <v>62</v>
      </c>
      <c r="B3" s="132"/>
      <c r="D3" s="132"/>
      <c r="E3" s="132"/>
      <c r="F3" s="132"/>
      <c r="Q3" s="141"/>
      <c r="R3" s="141"/>
      <c r="S3" s="141"/>
      <c r="U3" s="136"/>
      <c r="V3" s="143"/>
    </row>
    <row r="4" spans="1:25" ht="15.75" customHeight="1" x14ac:dyDescent="0.25">
      <c r="A4" s="132" t="s">
        <v>147</v>
      </c>
      <c r="N4" s="253"/>
      <c r="O4" s="253"/>
      <c r="P4" s="253"/>
      <c r="Q4" s="146"/>
      <c r="R4" s="141"/>
      <c r="S4" s="141"/>
      <c r="T4" s="146"/>
      <c r="U4" s="574" t="s">
        <v>211</v>
      </c>
      <c r="V4" s="574"/>
      <c r="W4" s="574"/>
      <c r="X4" s="147"/>
    </row>
    <row r="5" spans="1:25" ht="15.75" thickBot="1" x14ac:dyDescent="0.3">
      <c r="H5" s="148"/>
      <c r="I5" s="148"/>
      <c r="N5" s="253"/>
      <c r="O5" s="253"/>
      <c r="P5" s="253"/>
      <c r="Q5" s="146"/>
      <c r="R5" s="150"/>
      <c r="S5" s="150"/>
      <c r="T5" s="146"/>
      <c r="U5" s="577"/>
      <c r="V5" s="577"/>
      <c r="W5" s="577"/>
      <c r="X5" s="151"/>
    </row>
    <row r="6" spans="1:25" s="205" customFormat="1" ht="80.2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c r="Y6" s="247"/>
    </row>
    <row r="7" spans="1:25" s="205" customFormat="1" ht="15.75" customHeight="1" x14ac:dyDescent="0.25">
      <c r="A7" s="247">
        <v>4201</v>
      </c>
      <c r="B7" s="205" t="s">
        <v>326</v>
      </c>
      <c r="C7" s="459" t="s">
        <v>95</v>
      </c>
      <c r="D7" s="319" t="s">
        <v>218</v>
      </c>
      <c r="E7" s="319" t="s">
        <v>253</v>
      </c>
      <c r="F7" s="205" t="s">
        <v>219</v>
      </c>
      <c r="G7" s="205" t="s">
        <v>7</v>
      </c>
      <c r="H7" s="462">
        <v>2.7199999999999998E-2</v>
      </c>
      <c r="I7" s="462">
        <v>0.15010000000000001</v>
      </c>
      <c r="J7" s="320">
        <v>45107</v>
      </c>
      <c r="K7" s="320">
        <v>45108</v>
      </c>
      <c r="L7" s="320">
        <v>44743</v>
      </c>
      <c r="M7" s="247" t="s">
        <v>212</v>
      </c>
      <c r="N7" s="468">
        <v>48150</v>
      </c>
      <c r="O7" s="469">
        <v>6125</v>
      </c>
      <c r="P7" s="470">
        <f t="shared" ref="P7:P18" si="0">N7+O7</f>
        <v>54275</v>
      </c>
      <c r="Q7" s="464"/>
      <c r="R7" s="468">
        <v>0</v>
      </c>
      <c r="S7" s="470">
        <f>P7-R7</f>
        <v>54275</v>
      </c>
      <c r="T7" s="464"/>
      <c r="U7" s="468">
        <v>0</v>
      </c>
      <c r="V7" s="469">
        <v>0</v>
      </c>
      <c r="W7" s="519">
        <f>U7+V7</f>
        <v>0</v>
      </c>
      <c r="X7" s="523">
        <f>S7-W7</f>
        <v>54275</v>
      </c>
    </row>
    <row r="8" spans="1:25" s="205" customFormat="1" ht="15.75" customHeight="1" x14ac:dyDescent="0.25">
      <c r="A8" s="247">
        <v>4253</v>
      </c>
      <c r="B8" s="205" t="s">
        <v>114</v>
      </c>
      <c r="C8" s="459" t="s">
        <v>108</v>
      </c>
      <c r="D8" s="319" t="s">
        <v>216</v>
      </c>
      <c r="E8" s="319" t="s">
        <v>240</v>
      </c>
      <c r="F8" s="205" t="s">
        <v>217</v>
      </c>
      <c r="G8" s="205" t="s">
        <v>7</v>
      </c>
      <c r="H8" s="462">
        <v>2.7199999999999998E-2</v>
      </c>
      <c r="I8" s="462">
        <v>0.15010000000000001</v>
      </c>
      <c r="J8" s="320">
        <v>45107</v>
      </c>
      <c r="K8" s="320">
        <v>45108</v>
      </c>
      <c r="L8" s="320">
        <v>44743</v>
      </c>
      <c r="M8" s="247" t="s">
        <v>212</v>
      </c>
      <c r="N8" s="471">
        <v>15605.4</v>
      </c>
      <c r="O8" s="472">
        <v>0</v>
      </c>
      <c r="P8" s="473">
        <f t="shared" si="0"/>
        <v>15605.4</v>
      </c>
      <c r="Q8" s="464"/>
      <c r="R8" s="471">
        <v>0</v>
      </c>
      <c r="S8" s="473">
        <f>P8-R8</f>
        <v>15605.4</v>
      </c>
      <c r="T8" s="464"/>
      <c r="U8" s="471">
        <v>15605.4</v>
      </c>
      <c r="V8" s="472">
        <v>0</v>
      </c>
      <c r="W8" s="520">
        <f>U8+V8</f>
        <v>15605.4</v>
      </c>
      <c r="X8" s="524">
        <f>S8-W8</f>
        <v>0</v>
      </c>
    </row>
    <row r="9" spans="1:25" s="205" customFormat="1" ht="15.75" customHeight="1" x14ac:dyDescent="0.25">
      <c r="A9" s="247">
        <v>4423</v>
      </c>
      <c r="B9" s="205" t="s">
        <v>210</v>
      </c>
      <c r="C9" s="460" t="s">
        <v>305</v>
      </c>
      <c r="D9" s="247" t="s">
        <v>183</v>
      </c>
      <c r="E9" s="247" t="s">
        <v>242</v>
      </c>
      <c r="F9" s="205" t="s">
        <v>196</v>
      </c>
      <c r="G9" s="205" t="s">
        <v>7</v>
      </c>
      <c r="H9" s="462">
        <v>2.7199999999999998E-2</v>
      </c>
      <c r="I9" s="462">
        <v>0.15010000000000001</v>
      </c>
      <c r="J9" s="320">
        <v>45199</v>
      </c>
      <c r="K9" s="320">
        <v>45214</v>
      </c>
      <c r="L9" s="320">
        <v>44201</v>
      </c>
      <c r="M9" s="247" t="s">
        <v>192</v>
      </c>
      <c r="N9" s="474">
        <v>75883.53</v>
      </c>
      <c r="O9" s="472">
        <v>0</v>
      </c>
      <c r="P9" s="473">
        <f t="shared" si="0"/>
        <v>75883.53</v>
      </c>
      <c r="Q9" s="465"/>
      <c r="R9" s="471">
        <v>0</v>
      </c>
      <c r="S9" s="473">
        <f t="shared" ref="S9:S18" si="1">P9-R9</f>
        <v>75883.53</v>
      </c>
      <c r="T9" s="464"/>
      <c r="U9" s="471">
        <v>0</v>
      </c>
      <c r="V9" s="472">
        <v>0</v>
      </c>
      <c r="W9" s="520">
        <f t="shared" ref="W9:W18" si="2">U9+V9</f>
        <v>0</v>
      </c>
      <c r="X9" s="524">
        <f>S9-W9</f>
        <v>75883.53</v>
      </c>
    </row>
    <row r="10" spans="1:25" s="244" customFormat="1" ht="15.75" customHeight="1" x14ac:dyDescent="0.25">
      <c r="A10" s="321">
        <v>4426</v>
      </c>
      <c r="B10" s="244" t="s">
        <v>320</v>
      </c>
      <c r="C10" s="461" t="s">
        <v>305</v>
      </c>
      <c r="D10" s="321" t="s">
        <v>183</v>
      </c>
      <c r="E10" s="321" t="s">
        <v>252</v>
      </c>
      <c r="F10" s="244" t="s">
        <v>184</v>
      </c>
      <c r="G10" s="244" t="s">
        <v>7</v>
      </c>
      <c r="H10" s="463">
        <v>2.7199999999999998E-2</v>
      </c>
      <c r="I10" s="463">
        <v>0.15010000000000001</v>
      </c>
      <c r="J10" s="322">
        <v>45199</v>
      </c>
      <c r="K10" s="164">
        <v>45214</v>
      </c>
      <c r="L10" s="322">
        <v>44201</v>
      </c>
      <c r="M10" s="321" t="s">
        <v>190</v>
      </c>
      <c r="N10" s="474">
        <v>140468.5</v>
      </c>
      <c r="O10" s="475">
        <v>0</v>
      </c>
      <c r="P10" s="476">
        <f t="shared" si="0"/>
        <v>140468.5</v>
      </c>
      <c r="Q10" s="467"/>
      <c r="R10" s="474">
        <v>0</v>
      </c>
      <c r="S10" s="476">
        <f t="shared" si="1"/>
        <v>140468.5</v>
      </c>
      <c r="T10" s="466"/>
      <c r="U10" s="474">
        <v>138478.21</v>
      </c>
      <c r="V10" s="475">
        <v>0</v>
      </c>
      <c r="W10" s="521">
        <f t="shared" si="2"/>
        <v>138478.21</v>
      </c>
      <c r="X10" s="524">
        <f t="shared" ref="X10:X17" si="3">S10-W10</f>
        <v>1990.2900000000081</v>
      </c>
    </row>
    <row r="11" spans="1:25" s="205" customFormat="1" ht="15.75" customHeight="1" x14ac:dyDescent="0.25">
      <c r="A11" s="247">
        <v>4427</v>
      </c>
      <c r="B11" s="205" t="s">
        <v>193</v>
      </c>
      <c r="C11" s="460" t="s">
        <v>305</v>
      </c>
      <c r="D11" s="247" t="s">
        <v>183</v>
      </c>
      <c r="E11" s="247" t="s">
        <v>249</v>
      </c>
      <c r="F11" s="205" t="s">
        <v>195</v>
      </c>
      <c r="G11" s="205" t="s">
        <v>7</v>
      </c>
      <c r="H11" s="462">
        <v>2.7199999999999998E-2</v>
      </c>
      <c r="I11" s="462">
        <v>0.15010000000000001</v>
      </c>
      <c r="J11" s="320">
        <v>45199</v>
      </c>
      <c r="K11" s="320">
        <v>45214</v>
      </c>
      <c r="L11" s="320">
        <v>44201</v>
      </c>
      <c r="M11" s="247" t="s">
        <v>191</v>
      </c>
      <c r="N11" s="474">
        <v>16031.73</v>
      </c>
      <c r="O11" s="472">
        <v>0</v>
      </c>
      <c r="P11" s="473">
        <f t="shared" si="0"/>
        <v>16031.73</v>
      </c>
      <c r="Q11" s="465"/>
      <c r="R11" s="471">
        <v>0</v>
      </c>
      <c r="S11" s="473">
        <f t="shared" si="1"/>
        <v>16031.73</v>
      </c>
      <c r="T11" s="464"/>
      <c r="U11" s="471">
        <v>0</v>
      </c>
      <c r="V11" s="472">
        <v>0</v>
      </c>
      <c r="W11" s="520">
        <f t="shared" si="2"/>
        <v>0</v>
      </c>
      <c r="X11" s="524">
        <f t="shared" si="3"/>
        <v>16031.73</v>
      </c>
    </row>
    <row r="12" spans="1:25" s="205" customFormat="1" ht="15.75" customHeight="1" x14ac:dyDescent="0.25">
      <c r="A12" s="247">
        <v>4452</v>
      </c>
      <c r="B12" s="205" t="s">
        <v>204</v>
      </c>
      <c r="C12" s="460" t="s">
        <v>200</v>
      </c>
      <c r="D12" s="247" t="s">
        <v>201</v>
      </c>
      <c r="E12" s="247" t="s">
        <v>245</v>
      </c>
      <c r="F12" s="205" t="s">
        <v>205</v>
      </c>
      <c r="G12" s="205" t="s">
        <v>7</v>
      </c>
      <c r="H12" s="462">
        <v>0.05</v>
      </c>
      <c r="I12" s="462">
        <v>0.15010000000000001</v>
      </c>
      <c r="J12" s="320">
        <v>45565</v>
      </c>
      <c r="K12" s="320">
        <v>45580</v>
      </c>
      <c r="L12" s="320">
        <v>44279</v>
      </c>
      <c r="M12" s="247" t="s">
        <v>203</v>
      </c>
      <c r="N12" s="474">
        <v>137303.20000000001</v>
      </c>
      <c r="O12" s="472">
        <v>21.51</v>
      </c>
      <c r="P12" s="473">
        <f t="shared" si="0"/>
        <v>137324.71000000002</v>
      </c>
      <c r="Q12" s="465"/>
      <c r="R12" s="471">
        <v>0</v>
      </c>
      <c r="S12" s="473">
        <f t="shared" si="1"/>
        <v>137324.71000000002</v>
      </c>
      <c r="T12" s="464"/>
      <c r="U12" s="471">
        <v>0</v>
      </c>
      <c r="V12" s="472">
        <v>0</v>
      </c>
      <c r="W12" s="520">
        <f t="shared" si="2"/>
        <v>0</v>
      </c>
      <c r="X12" s="524">
        <f t="shared" si="3"/>
        <v>137324.71000000002</v>
      </c>
    </row>
    <row r="13" spans="1:25" s="205" customFormat="1" ht="15.75" customHeight="1" x14ac:dyDescent="0.25">
      <c r="A13" s="247">
        <v>4454</v>
      </c>
      <c r="B13" s="205" t="s">
        <v>306</v>
      </c>
      <c r="C13" s="460" t="s">
        <v>200</v>
      </c>
      <c r="D13" s="247" t="s">
        <v>201</v>
      </c>
      <c r="E13" s="247" t="s">
        <v>248</v>
      </c>
      <c r="F13" s="205" t="s">
        <v>228</v>
      </c>
      <c r="G13" s="205" t="s">
        <v>7</v>
      </c>
      <c r="H13" s="462">
        <v>0.05</v>
      </c>
      <c r="I13" s="462">
        <v>0.15010000000000001</v>
      </c>
      <c r="J13" s="320">
        <v>45565</v>
      </c>
      <c r="K13" s="320">
        <v>45580</v>
      </c>
      <c r="L13" s="320">
        <v>44279</v>
      </c>
      <c r="M13" s="247" t="s">
        <v>327</v>
      </c>
      <c r="N13" s="474">
        <v>7867.65</v>
      </c>
      <c r="O13" s="472">
        <v>144.96</v>
      </c>
      <c r="P13" s="473">
        <f t="shared" si="0"/>
        <v>8012.61</v>
      </c>
      <c r="Q13" s="465"/>
      <c r="R13" s="471">
        <v>0</v>
      </c>
      <c r="S13" s="473">
        <f t="shared" si="1"/>
        <v>8012.61</v>
      </c>
      <c r="T13" s="464"/>
      <c r="U13" s="471">
        <v>0</v>
      </c>
      <c r="V13" s="472">
        <v>0</v>
      </c>
      <c r="W13" s="520">
        <f t="shared" si="2"/>
        <v>0</v>
      </c>
      <c r="X13" s="524">
        <f t="shared" si="3"/>
        <v>8012.61</v>
      </c>
    </row>
    <row r="14" spans="1:25" s="205" customFormat="1" ht="15.75" customHeight="1" x14ac:dyDescent="0.25">
      <c r="A14" s="247">
        <v>4459</v>
      </c>
      <c r="B14" s="205" t="s">
        <v>243</v>
      </c>
      <c r="C14" s="460" t="s">
        <v>200</v>
      </c>
      <c r="D14" s="247" t="s">
        <v>201</v>
      </c>
      <c r="E14" s="247" t="s">
        <v>244</v>
      </c>
      <c r="F14" s="205" t="s">
        <v>202</v>
      </c>
      <c r="G14" s="205" t="s">
        <v>7</v>
      </c>
      <c r="H14" s="462">
        <v>0.05</v>
      </c>
      <c r="I14" s="462">
        <v>0.15010000000000001</v>
      </c>
      <c r="J14" s="320">
        <v>45565</v>
      </c>
      <c r="K14" s="320">
        <v>45580</v>
      </c>
      <c r="L14" s="320">
        <v>44279</v>
      </c>
      <c r="M14" s="247" t="s">
        <v>203</v>
      </c>
      <c r="N14" s="474">
        <v>549212.81000000006</v>
      </c>
      <c r="O14" s="472">
        <v>86.03</v>
      </c>
      <c r="P14" s="473">
        <f t="shared" si="0"/>
        <v>549298.84000000008</v>
      </c>
      <c r="Q14" s="465"/>
      <c r="R14" s="471">
        <v>0</v>
      </c>
      <c r="S14" s="473">
        <f t="shared" si="1"/>
        <v>549298.84000000008</v>
      </c>
      <c r="T14" s="464"/>
      <c r="U14" s="471">
        <v>0</v>
      </c>
      <c r="V14" s="472">
        <v>0</v>
      </c>
      <c r="W14" s="520">
        <f t="shared" si="2"/>
        <v>0</v>
      </c>
      <c r="X14" s="524">
        <f t="shared" si="3"/>
        <v>549298.84000000008</v>
      </c>
    </row>
    <row r="15" spans="1:25" s="205" customFormat="1" ht="15.75" customHeight="1" x14ac:dyDescent="0.25">
      <c r="A15" s="247">
        <v>4461</v>
      </c>
      <c r="B15" s="135" t="s">
        <v>288</v>
      </c>
      <c r="C15" s="460" t="s">
        <v>200</v>
      </c>
      <c r="D15" s="247" t="s">
        <v>201</v>
      </c>
      <c r="E15" s="247" t="s">
        <v>273</v>
      </c>
      <c r="F15" s="205" t="s">
        <v>274</v>
      </c>
      <c r="G15" s="205" t="s">
        <v>7</v>
      </c>
      <c r="H15" s="462">
        <v>0.05</v>
      </c>
      <c r="I15" s="462">
        <v>0.15010000000000001</v>
      </c>
      <c r="J15" s="320">
        <v>45565</v>
      </c>
      <c r="K15" s="320">
        <v>45580</v>
      </c>
      <c r="L15" s="320">
        <v>44279</v>
      </c>
      <c r="M15" s="247" t="s">
        <v>310</v>
      </c>
      <c r="N15" s="474">
        <v>3584.67</v>
      </c>
      <c r="O15" s="472">
        <v>0</v>
      </c>
      <c r="P15" s="473">
        <f t="shared" si="0"/>
        <v>3584.67</v>
      </c>
      <c r="Q15" s="465"/>
      <c r="R15" s="471">
        <v>0</v>
      </c>
      <c r="S15" s="473">
        <f t="shared" si="1"/>
        <v>3584.67</v>
      </c>
      <c r="T15" s="464"/>
      <c r="U15" s="471">
        <v>2698.91</v>
      </c>
      <c r="V15" s="472">
        <v>0</v>
      </c>
      <c r="W15" s="520">
        <f t="shared" si="2"/>
        <v>2698.91</v>
      </c>
      <c r="X15" s="524">
        <f t="shared" si="3"/>
        <v>885.76000000000022</v>
      </c>
    </row>
    <row r="16" spans="1:25" s="205" customFormat="1" ht="15.75" customHeight="1" x14ac:dyDescent="0.25">
      <c r="A16" s="247">
        <v>4462</v>
      </c>
      <c r="B16" s="135" t="s">
        <v>317</v>
      </c>
      <c r="C16" s="460" t="s">
        <v>200</v>
      </c>
      <c r="D16" s="247" t="s">
        <v>201</v>
      </c>
      <c r="E16" s="247" t="s">
        <v>275</v>
      </c>
      <c r="F16" s="205" t="s">
        <v>276</v>
      </c>
      <c r="G16" s="205" t="s">
        <v>7</v>
      </c>
      <c r="H16" s="462">
        <v>0.05</v>
      </c>
      <c r="I16" s="462">
        <v>0.15010000000000001</v>
      </c>
      <c r="J16" s="320">
        <v>45565</v>
      </c>
      <c r="K16" s="320">
        <v>45580</v>
      </c>
      <c r="L16" s="320">
        <v>44279</v>
      </c>
      <c r="M16" s="247" t="s">
        <v>311</v>
      </c>
      <c r="N16" s="474">
        <v>6202.07</v>
      </c>
      <c r="O16" s="472">
        <v>0</v>
      </c>
      <c r="P16" s="473">
        <f t="shared" si="0"/>
        <v>6202.07</v>
      </c>
      <c r="Q16" s="465"/>
      <c r="R16" s="471">
        <v>0</v>
      </c>
      <c r="S16" s="473">
        <f t="shared" si="1"/>
        <v>6202.07</v>
      </c>
      <c r="T16" s="464"/>
      <c r="U16" s="471">
        <v>6000</v>
      </c>
      <c r="V16" s="472">
        <v>0</v>
      </c>
      <c r="W16" s="520">
        <f t="shared" si="2"/>
        <v>6000</v>
      </c>
      <c r="X16" s="524">
        <f t="shared" si="3"/>
        <v>202.06999999999971</v>
      </c>
    </row>
    <row r="17" spans="1:24" s="205" customFormat="1" ht="15.75" customHeight="1" x14ac:dyDescent="0.25">
      <c r="A17" s="247">
        <v>4463</v>
      </c>
      <c r="B17" s="135" t="s">
        <v>290</v>
      </c>
      <c r="C17" s="460" t="s">
        <v>200</v>
      </c>
      <c r="D17" s="247" t="s">
        <v>201</v>
      </c>
      <c r="E17" s="247" t="s">
        <v>277</v>
      </c>
      <c r="F17" s="205" t="s">
        <v>278</v>
      </c>
      <c r="G17" s="205" t="s">
        <v>7</v>
      </c>
      <c r="H17" s="462">
        <v>0.05</v>
      </c>
      <c r="I17" s="462">
        <v>0.15010000000000001</v>
      </c>
      <c r="J17" s="320">
        <v>45565</v>
      </c>
      <c r="K17" s="320">
        <v>45580</v>
      </c>
      <c r="L17" s="320">
        <v>44279</v>
      </c>
      <c r="M17" s="247" t="s">
        <v>308</v>
      </c>
      <c r="N17" s="474">
        <v>20915.43</v>
      </c>
      <c r="O17" s="472">
        <v>0</v>
      </c>
      <c r="P17" s="473">
        <f t="shared" si="0"/>
        <v>20915.43</v>
      </c>
      <c r="Q17" s="465"/>
      <c r="R17" s="471">
        <v>0</v>
      </c>
      <c r="S17" s="473">
        <f t="shared" si="1"/>
        <v>20915.43</v>
      </c>
      <c r="T17" s="464"/>
      <c r="U17" s="471">
        <v>0</v>
      </c>
      <c r="V17" s="472">
        <v>0</v>
      </c>
      <c r="W17" s="520">
        <f t="shared" si="2"/>
        <v>0</v>
      </c>
      <c r="X17" s="524">
        <f t="shared" si="3"/>
        <v>20915.43</v>
      </c>
    </row>
    <row r="18" spans="1:24" s="205" customFormat="1" ht="15.75" customHeight="1" x14ac:dyDescent="0.25">
      <c r="A18" s="247">
        <v>4464</v>
      </c>
      <c r="B18" s="135" t="s">
        <v>318</v>
      </c>
      <c r="C18" s="460" t="s">
        <v>313</v>
      </c>
      <c r="D18" s="247" t="s">
        <v>183</v>
      </c>
      <c r="E18" s="247" t="s">
        <v>279</v>
      </c>
      <c r="F18" s="205" t="s">
        <v>280</v>
      </c>
      <c r="G18" s="205" t="s">
        <v>7</v>
      </c>
      <c r="H18" s="462">
        <v>0.05</v>
      </c>
      <c r="I18" s="462">
        <v>0.15010000000000001</v>
      </c>
      <c r="J18" s="320">
        <v>45199</v>
      </c>
      <c r="K18" s="320">
        <v>45214</v>
      </c>
      <c r="L18" s="320">
        <v>44201</v>
      </c>
      <c r="M18" s="247" t="s">
        <v>309</v>
      </c>
      <c r="N18" s="477">
        <v>84907.38</v>
      </c>
      <c r="O18" s="478">
        <v>0</v>
      </c>
      <c r="P18" s="479">
        <f t="shared" si="0"/>
        <v>84907.38</v>
      </c>
      <c r="Q18" s="465"/>
      <c r="R18" s="480">
        <v>0</v>
      </c>
      <c r="S18" s="479">
        <f t="shared" si="1"/>
        <v>84907.38</v>
      </c>
      <c r="T18" s="464"/>
      <c r="U18" s="480">
        <v>5398.35</v>
      </c>
      <c r="V18" s="478">
        <v>0</v>
      </c>
      <c r="W18" s="522">
        <f t="shared" si="2"/>
        <v>5398.35</v>
      </c>
      <c r="X18" s="525">
        <f>S18-W18</f>
        <v>79509.03</v>
      </c>
    </row>
    <row r="19" spans="1:24" ht="15.75" customHeight="1" thickBot="1" x14ac:dyDescent="0.3">
      <c r="C19" s="184"/>
      <c r="D19" s="184"/>
      <c r="E19" s="184"/>
      <c r="H19" s="170"/>
      <c r="I19" s="170"/>
      <c r="J19" s="201"/>
      <c r="K19" s="201"/>
      <c r="L19" s="201"/>
      <c r="M19" s="227" t="s">
        <v>38</v>
      </c>
      <c r="N19" s="387">
        <f>SUM(N7:N18)</f>
        <v>1106132.3700000001</v>
      </c>
      <c r="O19" s="388">
        <f>SUM(O7:O18)</f>
        <v>6377.5</v>
      </c>
      <c r="P19" s="389">
        <f>SUM(P7:P18)</f>
        <v>1112509.8700000001</v>
      </c>
      <c r="Q19" s="130"/>
      <c r="R19" s="387">
        <f>SUM(R7:R18)</f>
        <v>0</v>
      </c>
      <c r="S19" s="389">
        <f>SUM(S7:S18)</f>
        <v>1112509.8700000001</v>
      </c>
      <c r="T19" s="130"/>
      <c r="U19" s="406">
        <f>SUM(U7:U18)</f>
        <v>168180.87</v>
      </c>
      <c r="V19" s="417">
        <f>SUM(V7:V18)</f>
        <v>0</v>
      </c>
      <c r="W19" s="505">
        <f>SUM(W7:W18)</f>
        <v>168180.87</v>
      </c>
      <c r="X19" s="506">
        <f>SUM(X7:X18)</f>
        <v>944329.00000000012</v>
      </c>
    </row>
    <row r="20" spans="1:24" ht="15.75" customHeight="1" thickTop="1" x14ac:dyDescent="0.25">
      <c r="C20" s="184"/>
      <c r="D20" s="184"/>
      <c r="E20" s="184"/>
      <c r="H20" s="170"/>
      <c r="I20" s="170"/>
      <c r="J20" s="201"/>
      <c r="K20" s="201"/>
      <c r="L20" s="201"/>
      <c r="M20" s="227"/>
      <c r="N20" s="173"/>
      <c r="O20" s="173"/>
      <c r="P20" s="173"/>
      <c r="R20" s="173"/>
      <c r="S20" s="173"/>
      <c r="T20" s="172"/>
    </row>
    <row r="21" spans="1:24" ht="15.75" customHeight="1" x14ac:dyDescent="0.25">
      <c r="C21" s="184"/>
      <c r="D21" s="184"/>
      <c r="E21" s="184"/>
      <c r="M21" s="227"/>
      <c r="N21" s="173"/>
      <c r="O21" s="173"/>
      <c r="P21" s="173"/>
      <c r="R21" s="173"/>
      <c r="S21" s="173"/>
      <c r="T21" s="172"/>
    </row>
    <row r="22" spans="1:24" ht="15.75" customHeight="1" x14ac:dyDescent="0.25">
      <c r="B22" s="132" t="s">
        <v>111</v>
      </c>
      <c r="C22" s="185"/>
      <c r="D22" s="185"/>
      <c r="E22" s="185"/>
      <c r="M22" s="227"/>
      <c r="N22" s="173"/>
      <c r="O22" s="173"/>
      <c r="P22" s="173"/>
      <c r="R22" s="173"/>
      <c r="S22" s="173"/>
      <c r="T22" s="172"/>
    </row>
    <row r="23" spans="1:24" ht="15.75" customHeight="1" x14ac:dyDescent="0.25">
      <c r="B23" s="576" t="s">
        <v>352</v>
      </c>
      <c r="C23" s="576"/>
      <c r="D23" s="576"/>
      <c r="E23" s="576"/>
      <c r="F23" s="576"/>
      <c r="G23" s="576"/>
      <c r="H23" s="179"/>
      <c r="I23" s="179"/>
      <c r="J23" s="179"/>
      <c r="M23" s="227"/>
      <c r="N23" s="173"/>
      <c r="O23" s="173"/>
      <c r="P23" s="173"/>
      <c r="R23" s="173"/>
      <c r="S23" s="173"/>
      <c r="T23" s="172"/>
    </row>
    <row r="24" spans="1:24" ht="15.75" customHeight="1" x14ac:dyDescent="0.25">
      <c r="C24" s="185"/>
      <c r="D24" s="185"/>
      <c r="E24" s="185"/>
      <c r="M24" s="227"/>
      <c r="N24" s="173"/>
      <c r="O24" s="173"/>
      <c r="P24" s="173"/>
      <c r="R24" s="173"/>
      <c r="S24" s="173"/>
      <c r="T24" s="172"/>
    </row>
    <row r="25" spans="1:24" ht="15.75" customHeight="1" x14ac:dyDescent="0.25">
      <c r="B25" s="576" t="s">
        <v>115</v>
      </c>
      <c r="C25" s="576"/>
      <c r="D25" s="576"/>
      <c r="E25" s="576"/>
      <c r="F25" s="576"/>
      <c r="G25" s="576"/>
      <c r="H25" s="179"/>
      <c r="I25" s="179"/>
      <c r="J25" s="179"/>
      <c r="M25" s="227"/>
      <c r="N25" s="173"/>
      <c r="O25" s="173"/>
      <c r="P25" s="173"/>
      <c r="R25" s="173"/>
      <c r="S25" s="173"/>
      <c r="T25" s="172"/>
    </row>
    <row r="26" spans="1:24" ht="15.75" customHeight="1" x14ac:dyDescent="0.25">
      <c r="B26" s="179"/>
      <c r="C26" s="179"/>
      <c r="D26" s="179"/>
      <c r="E26" s="179"/>
      <c r="F26" s="179"/>
      <c r="G26" s="179"/>
      <c r="H26" s="179"/>
      <c r="I26" s="179"/>
      <c r="J26" s="179"/>
      <c r="M26" s="227"/>
      <c r="N26" s="173"/>
      <c r="O26" s="173"/>
      <c r="P26" s="173"/>
      <c r="R26" s="173"/>
      <c r="S26" s="173"/>
      <c r="T26" s="172"/>
    </row>
    <row r="27" spans="1:24" ht="15.75" customHeight="1" x14ac:dyDescent="0.25">
      <c r="B27" s="576" t="s">
        <v>139</v>
      </c>
      <c r="C27" s="576"/>
      <c r="D27" s="576"/>
      <c r="E27" s="576"/>
      <c r="F27" s="576"/>
      <c r="G27" s="576"/>
      <c r="H27" s="179"/>
      <c r="I27" s="179"/>
      <c r="J27" s="179"/>
      <c r="M27" s="227"/>
      <c r="N27" s="173"/>
      <c r="O27" s="173"/>
      <c r="P27" s="173"/>
      <c r="R27" s="173"/>
      <c r="S27" s="173"/>
      <c r="T27" s="172"/>
    </row>
    <row r="28" spans="1:24" ht="15.75" customHeight="1" x14ac:dyDescent="0.25">
      <c r="B28" s="589" t="s">
        <v>138</v>
      </c>
      <c r="C28" s="576"/>
      <c r="D28" s="576"/>
      <c r="E28" s="576"/>
      <c r="F28" s="576"/>
      <c r="G28" s="576"/>
      <c r="H28" s="179"/>
      <c r="I28" s="179"/>
      <c r="J28" s="179"/>
      <c r="M28" s="227"/>
      <c r="N28" s="173"/>
      <c r="O28" s="173"/>
      <c r="P28" s="173"/>
      <c r="R28" s="173"/>
      <c r="S28" s="173"/>
      <c r="T28" s="172"/>
    </row>
    <row r="29" spans="1:24" ht="15.75" customHeight="1" x14ac:dyDescent="0.25">
      <c r="B29" s="179"/>
      <c r="C29" s="179"/>
      <c r="D29" s="179"/>
      <c r="E29" s="179"/>
      <c r="F29" s="179"/>
      <c r="G29" s="179"/>
      <c r="H29" s="179"/>
      <c r="I29" s="179"/>
      <c r="J29" s="179"/>
      <c r="M29" s="227"/>
      <c r="N29" s="173"/>
      <c r="O29" s="173"/>
      <c r="P29" s="173"/>
      <c r="R29" s="173"/>
      <c r="S29" s="173"/>
      <c r="T29" s="172"/>
    </row>
    <row r="30" spans="1:24" ht="15.75" customHeight="1" x14ac:dyDescent="0.25">
      <c r="B30" s="179"/>
      <c r="C30" s="179"/>
      <c r="D30" s="179"/>
      <c r="E30" s="179"/>
      <c r="F30" s="179"/>
      <c r="G30" s="179"/>
      <c r="H30" s="179"/>
      <c r="I30" s="179"/>
      <c r="J30" s="179"/>
      <c r="M30" s="227"/>
      <c r="N30" s="173"/>
      <c r="O30" s="173"/>
      <c r="P30" s="173"/>
      <c r="R30" s="173"/>
      <c r="S30" s="173"/>
      <c r="T30" s="172"/>
    </row>
    <row r="31" spans="1:24" ht="15.75" customHeight="1" x14ac:dyDescent="0.25">
      <c r="B31" s="131" t="s">
        <v>98</v>
      </c>
      <c r="C31" s="183" t="s">
        <v>101</v>
      </c>
      <c r="D31" s="183" t="s">
        <v>102</v>
      </c>
      <c r="E31" s="183"/>
      <c r="F31" s="179"/>
      <c r="G31" s="179"/>
      <c r="H31" s="179"/>
      <c r="I31" s="179"/>
      <c r="J31" s="179"/>
      <c r="M31" s="227"/>
      <c r="N31" s="173"/>
      <c r="O31" s="173"/>
      <c r="P31" s="173"/>
      <c r="R31" s="173"/>
      <c r="S31" s="173"/>
      <c r="T31" s="172"/>
    </row>
    <row r="32" spans="1:24" ht="15.75" customHeight="1" x14ac:dyDescent="0.25">
      <c r="B32" s="135" t="s">
        <v>99</v>
      </c>
      <c r="C32" s="185" t="s">
        <v>236</v>
      </c>
      <c r="D32" s="185" t="s">
        <v>105</v>
      </c>
      <c r="E32" s="185"/>
      <c r="F32" s="179"/>
      <c r="G32" s="179"/>
      <c r="H32" s="179"/>
      <c r="I32" s="179"/>
      <c r="J32" s="179"/>
      <c r="M32" s="227"/>
      <c r="N32" s="173"/>
      <c r="O32" s="173"/>
      <c r="P32" s="173"/>
      <c r="R32" s="173"/>
      <c r="S32" s="173"/>
      <c r="T32" s="172"/>
    </row>
    <row r="33" spans="2:20" ht="15.75" customHeight="1" x14ac:dyDescent="0.25">
      <c r="B33" s="135" t="s">
        <v>315</v>
      </c>
      <c r="C33" s="185" t="s">
        <v>234</v>
      </c>
      <c r="D33" s="185" t="s">
        <v>235</v>
      </c>
      <c r="E33" s="185"/>
      <c r="M33" s="227"/>
      <c r="N33" s="173"/>
      <c r="O33" s="173"/>
      <c r="P33" s="173"/>
      <c r="R33" s="173"/>
      <c r="S33" s="173"/>
      <c r="T33" s="172"/>
    </row>
    <row r="34" spans="2:20" ht="15.75" customHeight="1" x14ac:dyDescent="0.25">
      <c r="B34" s="135" t="s">
        <v>316</v>
      </c>
      <c r="C34" s="185" t="s">
        <v>234</v>
      </c>
      <c r="D34" s="185" t="s">
        <v>235</v>
      </c>
      <c r="E34" s="185"/>
      <c r="M34" s="227"/>
      <c r="N34" s="173"/>
      <c r="O34" s="173"/>
      <c r="P34" s="173"/>
      <c r="R34" s="173"/>
      <c r="S34" s="173"/>
      <c r="T34" s="172"/>
    </row>
    <row r="35" spans="2:20" ht="15.75" customHeight="1" x14ac:dyDescent="0.25">
      <c r="C35" s="185"/>
      <c r="D35" s="185"/>
      <c r="E35" s="185"/>
      <c r="M35" s="227"/>
      <c r="N35" s="173"/>
      <c r="O35" s="173"/>
      <c r="P35" s="173"/>
      <c r="R35" s="173"/>
      <c r="S35" s="173"/>
      <c r="T35" s="172"/>
    </row>
    <row r="36" spans="2:20" ht="15.75" customHeight="1" x14ac:dyDescent="0.25">
      <c r="B36" s="572" t="s">
        <v>214</v>
      </c>
      <c r="C36" s="572"/>
      <c r="D36" s="572"/>
      <c r="E36" s="572"/>
      <c r="F36" s="572"/>
      <c r="G36" s="572"/>
      <c r="H36" s="572"/>
      <c r="I36" s="572"/>
      <c r="M36" s="227"/>
      <c r="N36" s="173"/>
      <c r="O36" s="173"/>
      <c r="P36" s="173"/>
      <c r="R36" s="173"/>
      <c r="S36" s="173"/>
      <c r="T36" s="172"/>
    </row>
    <row r="37" spans="2:20" ht="15.75" customHeight="1" x14ac:dyDescent="0.25">
      <c r="B37" s="128" t="s">
        <v>215</v>
      </c>
      <c r="C37" s="185"/>
      <c r="D37" s="185"/>
      <c r="E37" s="185"/>
      <c r="M37" s="227"/>
      <c r="N37" s="173"/>
      <c r="O37" s="173"/>
      <c r="P37" s="173"/>
      <c r="R37" s="173"/>
      <c r="S37" s="173"/>
      <c r="T37" s="172"/>
    </row>
    <row r="38" spans="2:20" ht="15.75" customHeight="1" x14ac:dyDescent="0.25">
      <c r="B38" s="282"/>
      <c r="C38" s="184"/>
      <c r="D38" s="184"/>
      <c r="E38" s="184"/>
      <c r="M38" s="227"/>
      <c r="N38" s="173"/>
      <c r="O38" s="173"/>
      <c r="P38" s="173"/>
      <c r="R38" s="173"/>
      <c r="S38" s="173"/>
      <c r="T38" s="172"/>
    </row>
    <row r="39" spans="2:20" ht="15.75" customHeight="1" x14ac:dyDescent="0.25">
      <c r="B39" s="264"/>
      <c r="C39" s="187"/>
      <c r="D39" s="187"/>
      <c r="E39" s="187"/>
      <c r="F39" s="187"/>
      <c r="G39" s="187"/>
      <c r="H39" s="187"/>
      <c r="I39" s="187"/>
      <c r="J39" s="187"/>
      <c r="K39" s="187"/>
      <c r="L39" s="187"/>
      <c r="M39" s="187"/>
      <c r="N39" s="187"/>
      <c r="O39" s="187"/>
      <c r="P39" s="187"/>
      <c r="Q39" s="187"/>
      <c r="R39" s="302" t="s">
        <v>355</v>
      </c>
      <c r="S39" s="190"/>
      <c r="T39" s="200"/>
    </row>
    <row r="40" spans="2:20" ht="15.75" customHeight="1" x14ac:dyDescent="0.25">
      <c r="B40" s="283" t="s">
        <v>354</v>
      </c>
      <c r="C40" s="193" t="s">
        <v>2</v>
      </c>
      <c r="D40" s="193"/>
      <c r="E40" s="193"/>
      <c r="F40" s="193" t="s">
        <v>34</v>
      </c>
      <c r="G40" s="193" t="s">
        <v>35</v>
      </c>
      <c r="H40" s="193"/>
      <c r="I40" s="193"/>
      <c r="J40" s="193"/>
      <c r="K40" s="193"/>
      <c r="L40" s="193"/>
      <c r="M40" s="193" t="s">
        <v>36</v>
      </c>
      <c r="N40" s="193" t="s">
        <v>37</v>
      </c>
      <c r="O40" s="195"/>
      <c r="P40" s="195"/>
      <c r="Q40" s="195"/>
      <c r="R40" s="195" t="s">
        <v>81</v>
      </c>
      <c r="S40" s="196"/>
      <c r="T40" s="200"/>
    </row>
    <row r="41" spans="2:20" ht="15.75" customHeight="1" x14ac:dyDescent="0.25">
      <c r="B41" s="197"/>
      <c r="C41" s="146"/>
      <c r="D41" s="146"/>
      <c r="E41" s="146"/>
      <c r="F41" s="146"/>
      <c r="G41" s="146"/>
      <c r="H41" s="146"/>
      <c r="I41" s="146"/>
      <c r="J41" s="146"/>
      <c r="K41" s="146"/>
      <c r="L41" s="146"/>
      <c r="M41" s="146"/>
      <c r="N41" s="146"/>
      <c r="R41" s="305"/>
      <c r="S41" s="200"/>
      <c r="T41" s="200"/>
    </row>
    <row r="42" spans="2:20" ht="15.75" customHeight="1" x14ac:dyDescent="0.25">
      <c r="B42" s="197"/>
      <c r="C42" s="146"/>
      <c r="D42" s="146"/>
      <c r="E42" s="146"/>
      <c r="F42" s="146"/>
      <c r="G42" s="146"/>
      <c r="H42" s="146"/>
      <c r="I42" s="146"/>
      <c r="J42" s="146"/>
      <c r="K42" s="146"/>
      <c r="L42" s="146"/>
      <c r="M42" s="146"/>
      <c r="N42" s="146"/>
    </row>
    <row r="43" spans="2:20" ht="15.75" customHeight="1" x14ac:dyDescent="0.25">
      <c r="B43" s="197"/>
      <c r="C43" s="146"/>
      <c r="D43" s="146"/>
      <c r="E43" s="146"/>
      <c r="F43" s="146"/>
      <c r="G43" s="146"/>
      <c r="H43" s="146"/>
      <c r="I43" s="146"/>
      <c r="J43" s="146"/>
      <c r="K43" s="146"/>
      <c r="L43" s="146"/>
      <c r="M43" s="146"/>
      <c r="N43" s="146"/>
    </row>
    <row r="44" spans="2:20" ht="15.75" customHeight="1" x14ac:dyDescent="0.25">
      <c r="B44" s="197"/>
      <c r="C44" s="146"/>
      <c r="D44" s="146"/>
      <c r="E44" s="146"/>
      <c r="F44" s="146"/>
      <c r="G44" s="146"/>
      <c r="H44" s="146"/>
      <c r="I44" s="146"/>
      <c r="J44" s="146"/>
      <c r="K44" s="146"/>
      <c r="L44" s="146"/>
      <c r="M44" s="146"/>
      <c r="N44" s="146"/>
    </row>
    <row r="45" spans="2:20" ht="15.75" customHeight="1" x14ac:dyDescent="0.25">
      <c r="B45" s="197"/>
      <c r="C45" s="146"/>
      <c r="D45" s="146"/>
      <c r="E45" s="146"/>
      <c r="F45" s="146"/>
      <c r="G45" s="146"/>
      <c r="H45" s="146"/>
      <c r="I45" s="146"/>
      <c r="J45" s="146"/>
      <c r="K45" s="146"/>
      <c r="L45" s="146"/>
      <c r="M45" s="146"/>
      <c r="N45" s="146"/>
    </row>
    <row r="46" spans="2:20" ht="15.75" customHeight="1" x14ac:dyDescent="0.25">
      <c r="B46" s="197"/>
      <c r="C46" s="146"/>
      <c r="D46" s="146"/>
      <c r="E46" s="146"/>
      <c r="F46" s="146"/>
      <c r="G46" s="146"/>
      <c r="H46" s="146"/>
      <c r="I46" s="146"/>
      <c r="J46" s="146"/>
      <c r="K46" s="146"/>
      <c r="L46" s="146"/>
      <c r="M46" s="146"/>
      <c r="N46" s="146"/>
    </row>
    <row r="47" spans="2:20" ht="15.75" customHeight="1" x14ac:dyDescent="0.25">
      <c r="B47" s="213"/>
      <c r="C47" s="214"/>
      <c r="D47" s="214"/>
      <c r="E47" s="214"/>
      <c r="F47" s="215"/>
      <c r="G47" s="216"/>
      <c r="H47" s="216"/>
      <c r="I47" s="216"/>
      <c r="J47" s="216"/>
      <c r="K47" s="216"/>
      <c r="L47" s="216"/>
      <c r="M47" s="164"/>
      <c r="N47" s="217"/>
      <c r="O47" s="218"/>
      <c r="P47" s="218"/>
      <c r="Q47" s="218"/>
    </row>
    <row r="48" spans="2:20" ht="15.75" customHeight="1" x14ac:dyDescent="0.25">
      <c r="B48" s="238"/>
      <c r="C48" s="233"/>
      <c r="D48" s="233"/>
      <c r="E48" s="233"/>
      <c r="F48" s="215"/>
      <c r="G48" s="239"/>
      <c r="H48" s="239"/>
      <c r="I48" s="239"/>
      <c r="J48" s="239"/>
      <c r="K48" s="239"/>
      <c r="L48" s="239"/>
      <c r="M48" s="241"/>
      <c r="N48" s="244"/>
      <c r="O48" s="141"/>
      <c r="P48" s="141"/>
      <c r="Q48" s="141"/>
    </row>
    <row r="49" spans="2:23" ht="15.75" customHeight="1" x14ac:dyDescent="0.25">
      <c r="B49" s="238"/>
      <c r="C49" s="233"/>
      <c r="D49" s="233"/>
      <c r="E49" s="233"/>
      <c r="F49" s="215"/>
      <c r="G49" s="239"/>
      <c r="H49" s="239"/>
      <c r="I49" s="239"/>
      <c r="J49" s="239"/>
      <c r="K49" s="239"/>
      <c r="L49" s="239"/>
      <c r="M49" s="241"/>
      <c r="N49" s="244"/>
      <c r="O49" s="141"/>
      <c r="P49" s="141"/>
      <c r="Q49" s="141"/>
    </row>
    <row r="50" spans="2:23" ht="15.75" customHeight="1" x14ac:dyDescent="0.25">
      <c r="B50" s="238"/>
      <c r="C50" s="233"/>
      <c r="D50" s="233"/>
      <c r="E50" s="233"/>
      <c r="F50" s="215"/>
      <c r="G50" s="239"/>
      <c r="H50" s="239"/>
      <c r="I50" s="239"/>
      <c r="J50" s="239"/>
      <c r="K50" s="239"/>
      <c r="L50" s="239"/>
      <c r="M50" s="241"/>
      <c r="N50" s="244"/>
      <c r="O50" s="141"/>
      <c r="P50" s="141"/>
      <c r="Q50" s="141"/>
    </row>
    <row r="51" spans="2:23" ht="15.75" customHeight="1" x14ac:dyDescent="0.25">
      <c r="B51" s="238"/>
      <c r="C51" s="233"/>
      <c r="D51" s="233"/>
      <c r="E51" s="233"/>
      <c r="F51" s="215"/>
      <c r="G51" s="239"/>
      <c r="H51" s="239"/>
      <c r="I51" s="239"/>
      <c r="J51" s="239"/>
      <c r="K51" s="239"/>
      <c r="L51" s="239"/>
      <c r="M51" s="241"/>
      <c r="N51" s="244"/>
      <c r="O51" s="141"/>
      <c r="P51" s="141"/>
      <c r="Q51" s="141"/>
    </row>
    <row r="52" spans="2:23" ht="15.75" customHeight="1" x14ac:dyDescent="0.25">
      <c r="B52" s="238"/>
      <c r="C52" s="233"/>
      <c r="D52" s="233"/>
      <c r="E52" s="233"/>
      <c r="F52" s="215"/>
      <c r="G52" s="239"/>
      <c r="H52" s="239"/>
      <c r="I52" s="239"/>
      <c r="J52" s="239"/>
      <c r="K52" s="239"/>
      <c r="L52" s="239"/>
      <c r="M52" s="235"/>
      <c r="N52" s="212"/>
      <c r="O52" s="240"/>
      <c r="P52" s="166"/>
      <c r="Q52" s="147"/>
      <c r="R52" s="144"/>
      <c r="S52" s="144"/>
      <c r="T52" s="165"/>
      <c r="V52" s="457" t="s">
        <v>301</v>
      </c>
      <c r="W52" s="173">
        <f>W19</f>
        <v>168180.87</v>
      </c>
    </row>
    <row r="53" spans="2:23" ht="15.75" customHeight="1" x14ac:dyDescent="0.25">
      <c r="B53" s="238"/>
      <c r="C53" s="233"/>
      <c r="D53" s="233"/>
      <c r="E53" s="233"/>
      <c r="F53" s="215"/>
      <c r="G53" s="239"/>
      <c r="H53" s="239"/>
      <c r="I53" s="239"/>
      <c r="J53" s="239"/>
      <c r="K53" s="239"/>
      <c r="L53" s="239"/>
      <c r="M53" s="235"/>
      <c r="N53" s="212"/>
      <c r="O53" s="240"/>
      <c r="P53" s="240"/>
      <c r="Q53" s="141"/>
    </row>
    <row r="54" spans="2:23" ht="15.75" customHeight="1" x14ac:dyDescent="0.25">
      <c r="B54" s="238"/>
      <c r="C54" s="233"/>
      <c r="D54" s="233"/>
      <c r="E54" s="233"/>
      <c r="F54" s="215"/>
      <c r="G54" s="239"/>
      <c r="H54" s="239"/>
      <c r="I54" s="239"/>
      <c r="J54" s="239"/>
      <c r="K54" s="239"/>
      <c r="L54" s="239"/>
      <c r="M54" s="235"/>
      <c r="N54" s="212"/>
      <c r="O54" s="240"/>
      <c r="P54" s="240"/>
      <c r="Q54" s="141"/>
    </row>
    <row r="55" spans="2:23" ht="15.75" customHeight="1" x14ac:dyDescent="0.25">
      <c r="B55" s="238"/>
      <c r="C55" s="233"/>
      <c r="D55" s="233"/>
      <c r="E55" s="233"/>
      <c r="F55" s="215"/>
      <c r="G55" s="239"/>
      <c r="H55" s="239"/>
      <c r="I55" s="239"/>
      <c r="J55" s="239"/>
      <c r="K55" s="239"/>
      <c r="L55" s="239"/>
      <c r="M55" s="241"/>
      <c r="N55" s="217"/>
      <c r="O55" s="240"/>
      <c r="P55" s="240"/>
      <c r="Q55" s="141"/>
    </row>
    <row r="56" spans="2:23" ht="15.75" customHeight="1" x14ac:dyDescent="0.25"/>
    <row r="57" spans="2:23" ht="15.75" customHeight="1" x14ac:dyDescent="0.25">
      <c r="F57" s="175"/>
      <c r="G57" s="243"/>
      <c r="H57" s="243"/>
      <c r="I57" s="243"/>
      <c r="J57" s="243"/>
      <c r="K57" s="243"/>
      <c r="L57" s="243"/>
    </row>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6:I36"/>
    <mergeCell ref="B28:G28"/>
    <mergeCell ref="B23:G23"/>
    <mergeCell ref="B25:G25"/>
    <mergeCell ref="B27:G27"/>
  </mergeCells>
  <conditionalFormatting sqref="A7:P18 U7:X18 R7:S18">
    <cfRule type="expression" dxfId="27" priority="1">
      <formula>MOD(ROW(),2)=0</formula>
    </cfRule>
  </conditionalFormatting>
  <hyperlinks>
    <hyperlink ref="B28" r:id="rId1"/>
  </hyperlinks>
  <printOptions horizontalCentered="1" gridLines="1"/>
  <pageMargins left="0" right="0" top="0.75" bottom="0.75" header="0.3" footer="0.3"/>
  <pageSetup scale="52" orientation="landscape" horizontalDpi="1200" verticalDpi="120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Z67"/>
  <sheetViews>
    <sheetView showGridLines="0" zoomScale="80" zoomScaleNormal="80" workbookViewId="0">
      <pane xSplit="2" ySplit="6" topLeftCell="H7" activePane="bottomRight" state="frozen"/>
      <selection activeCell="X1" sqref="X1:X1048576"/>
      <selection pane="topRight" activeCell="X1" sqref="X1:X1048576"/>
      <selection pane="bottomLeft" activeCell="X1" sqref="X1:X1048576"/>
      <selection pane="bottomRight" activeCell="X7" sqref="X7:X18"/>
    </sheetView>
  </sheetViews>
  <sheetFormatPr defaultColWidth="9.140625" defaultRowHeight="15" x14ac:dyDescent="0.25"/>
  <cols>
    <col min="1" max="1" width="7.85546875" style="135" customWidth="1"/>
    <col min="2" max="2" width="70.7109375" style="135" bestFit="1" customWidth="1"/>
    <col min="3" max="3" width="36.28515625" style="135" customWidth="1"/>
    <col min="4" max="4" width="14.28515625" style="135" customWidth="1"/>
    <col min="5" max="5" width="8.28515625" style="135" customWidth="1"/>
    <col min="6" max="6" width="19.42578125" style="135" customWidth="1"/>
    <col min="7" max="7" width="23" style="135" customWidth="1"/>
    <col min="8" max="8" width="12.42578125" style="135" customWidth="1"/>
    <col min="9" max="10" width="13.28515625" style="135" customWidth="1"/>
    <col min="11" max="11" width="17.85546875" style="135" customWidth="1"/>
    <col min="12" max="12" width="11.7109375" style="135" customWidth="1"/>
    <col min="13" max="13" width="19.28515625" style="135" customWidth="1"/>
    <col min="14" max="14" width="15.85546875" style="135" bestFit="1" customWidth="1"/>
    <col min="15" max="15" width="13.7109375" style="135" customWidth="1"/>
    <col min="16" max="16" width="15.85546875" style="135" bestFit="1" customWidth="1"/>
    <col min="17" max="17" width="3.7109375" style="135" customWidth="1"/>
    <col min="18" max="18" width="15.85546875" style="135" customWidth="1"/>
    <col min="19" max="19" width="14.140625" style="135" customWidth="1"/>
    <col min="20" max="20" width="3.7109375" style="135" customWidth="1"/>
    <col min="21" max="21" width="14" style="135" bestFit="1" customWidth="1"/>
    <col min="22" max="22" width="14.85546875" style="135" bestFit="1" customWidth="1"/>
    <col min="23" max="23" width="14" style="135" bestFit="1" customWidth="1"/>
    <col min="24" max="24" width="14.28515625" style="135" customWidth="1"/>
    <col min="25" max="16384" width="9.140625" style="135"/>
  </cols>
  <sheetData>
    <row r="1" spans="1:26" ht="15.75" customHeight="1" x14ac:dyDescent="0.25">
      <c r="A1" s="132" t="s">
        <v>74</v>
      </c>
      <c r="T1" s="141"/>
    </row>
    <row r="2" spans="1:26" ht="15.75" customHeight="1" x14ac:dyDescent="0.25">
      <c r="A2" s="138" t="str">
        <f>'#3401 Quantum High School '!A2</f>
        <v>Federal Grant Allocations/Reimbursements as of: 06/30/2023</v>
      </c>
      <c r="B2" s="202"/>
      <c r="N2" s="140"/>
      <c r="O2" s="140"/>
      <c r="Q2" s="141"/>
      <c r="R2" s="141"/>
      <c r="S2" s="141"/>
      <c r="T2" s="141"/>
    </row>
    <row r="3" spans="1:26" ht="15.75" customHeight="1" x14ac:dyDescent="0.25">
      <c r="A3" s="142" t="s">
        <v>75</v>
      </c>
      <c r="B3" s="132"/>
      <c r="D3" s="132"/>
      <c r="E3" s="132"/>
      <c r="F3" s="132"/>
      <c r="Q3" s="141"/>
      <c r="R3" s="141"/>
      <c r="S3" s="141"/>
      <c r="T3" s="141"/>
      <c r="U3" s="136"/>
      <c r="V3" s="143"/>
    </row>
    <row r="4" spans="1:26" ht="15.75" customHeight="1" x14ac:dyDescent="0.25">
      <c r="A4" s="132" t="s">
        <v>147</v>
      </c>
      <c r="N4" s="145"/>
      <c r="O4" s="145"/>
      <c r="P4" s="145"/>
      <c r="Q4" s="146"/>
      <c r="R4" s="141"/>
      <c r="S4" s="141"/>
      <c r="T4" s="146"/>
      <c r="U4" s="574" t="s">
        <v>211</v>
      </c>
      <c r="V4" s="574"/>
      <c r="W4" s="574"/>
      <c r="X4" s="147"/>
    </row>
    <row r="5" spans="1:26" ht="15.75" thickBot="1" x14ac:dyDescent="0.3">
      <c r="H5" s="148" t="s">
        <v>213</v>
      </c>
      <c r="I5" s="148" t="s">
        <v>213</v>
      </c>
      <c r="N5" s="145"/>
      <c r="O5" s="145"/>
      <c r="P5" s="145"/>
      <c r="Q5" s="146"/>
      <c r="R5" s="150"/>
      <c r="S5" s="150"/>
      <c r="T5" s="146"/>
      <c r="U5" s="577"/>
      <c r="V5" s="577"/>
      <c r="W5" s="577"/>
      <c r="X5" s="151"/>
    </row>
    <row r="6" spans="1:26" s="205" customFormat="1" ht="85.5" customHeight="1" thickBot="1" x14ac:dyDescent="0.3">
      <c r="A6" s="152" t="s">
        <v>16</v>
      </c>
      <c r="B6" s="152" t="s">
        <v>258</v>
      </c>
      <c r="C6" s="152" t="s">
        <v>227</v>
      </c>
      <c r="D6" s="152" t="s">
        <v>96</v>
      </c>
      <c r="E6" s="152" t="s">
        <v>238</v>
      </c>
      <c r="F6" s="152" t="s">
        <v>3</v>
      </c>
      <c r="G6" s="152" t="s">
        <v>4</v>
      </c>
      <c r="H6" s="153" t="s">
        <v>121</v>
      </c>
      <c r="I6" s="153" t="s">
        <v>122</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6" ht="15.75" customHeight="1" x14ac:dyDescent="0.25">
      <c r="A7" s="137">
        <v>4253</v>
      </c>
      <c r="B7" s="135" t="s">
        <v>114</v>
      </c>
      <c r="C7" s="238" t="s">
        <v>108</v>
      </c>
      <c r="D7" s="137" t="s">
        <v>216</v>
      </c>
      <c r="E7" s="137" t="s">
        <v>240</v>
      </c>
      <c r="F7" s="135" t="s">
        <v>217</v>
      </c>
      <c r="G7" s="135" t="s">
        <v>7</v>
      </c>
      <c r="H7" s="170">
        <v>2.7199999999999998E-2</v>
      </c>
      <c r="I7" s="170">
        <v>0.15010000000000001</v>
      </c>
      <c r="J7" s="171">
        <v>45107</v>
      </c>
      <c r="K7" s="171">
        <v>45108</v>
      </c>
      <c r="L7" s="171">
        <v>44743</v>
      </c>
      <c r="M7" s="137" t="s">
        <v>212</v>
      </c>
      <c r="N7" s="403">
        <v>8883.07</v>
      </c>
      <c r="O7" s="397">
        <v>0</v>
      </c>
      <c r="P7" s="398">
        <f>N7+O7</f>
        <v>8883.07</v>
      </c>
      <c r="Q7" s="130"/>
      <c r="R7" s="396">
        <v>0</v>
      </c>
      <c r="S7" s="398">
        <f>P7-R7</f>
        <v>8883.07</v>
      </c>
      <c r="T7" s="178"/>
      <c r="U7" s="396">
        <v>8883.07</v>
      </c>
      <c r="V7" s="397">
        <v>0</v>
      </c>
      <c r="W7" s="515">
        <f>U7+V7</f>
        <v>8883.07</v>
      </c>
      <c r="X7" s="503">
        <f>S7-W7</f>
        <v>0</v>
      </c>
    </row>
    <row r="8" spans="1:26" ht="15.75" customHeight="1" x14ac:dyDescent="0.25">
      <c r="A8" s="137">
        <v>4423</v>
      </c>
      <c r="B8" s="135" t="s">
        <v>210</v>
      </c>
      <c r="C8" s="293" t="s">
        <v>305</v>
      </c>
      <c r="D8" s="137" t="s">
        <v>183</v>
      </c>
      <c r="E8" s="137" t="s">
        <v>242</v>
      </c>
      <c r="F8" s="135" t="s">
        <v>196</v>
      </c>
      <c r="G8" s="135" t="s">
        <v>7</v>
      </c>
      <c r="H8" s="170">
        <v>2.7199999999999998E-2</v>
      </c>
      <c r="I8" s="170">
        <v>0.15010000000000001</v>
      </c>
      <c r="J8" s="171">
        <v>45199</v>
      </c>
      <c r="K8" s="171">
        <v>45214</v>
      </c>
      <c r="L8" s="171">
        <v>44201</v>
      </c>
      <c r="M8" s="137" t="s">
        <v>192</v>
      </c>
      <c r="N8" s="384">
        <v>77072.429999999993</v>
      </c>
      <c r="O8" s="385">
        <v>0</v>
      </c>
      <c r="P8" s="386">
        <f>N8+O8</f>
        <v>77072.429999999993</v>
      </c>
      <c r="Q8" s="130"/>
      <c r="R8" s="399">
        <v>0</v>
      </c>
      <c r="S8" s="386">
        <f>P8-R8</f>
        <v>77072.429999999993</v>
      </c>
      <c r="T8" s="178"/>
      <c r="U8" s="399">
        <v>77072.429999999993</v>
      </c>
      <c r="V8" s="385">
        <v>0</v>
      </c>
      <c r="W8" s="484">
        <f>U8+V8</f>
        <v>77072.429999999993</v>
      </c>
      <c r="X8" s="458">
        <f>S8-W8</f>
        <v>0</v>
      </c>
    </row>
    <row r="9" spans="1:26" ht="15.75" customHeight="1" x14ac:dyDescent="0.25">
      <c r="A9" s="137">
        <v>4428</v>
      </c>
      <c r="B9" s="135" t="s">
        <v>208</v>
      </c>
      <c r="C9" s="293" t="s">
        <v>305</v>
      </c>
      <c r="D9" s="137" t="s">
        <v>183</v>
      </c>
      <c r="E9" s="137" t="s">
        <v>241</v>
      </c>
      <c r="F9" s="135" t="s">
        <v>209</v>
      </c>
      <c r="G9" s="135" t="s">
        <v>7</v>
      </c>
      <c r="H9" s="170">
        <v>2.7199999999999998E-2</v>
      </c>
      <c r="I9" s="170">
        <v>0.15010000000000001</v>
      </c>
      <c r="J9" s="171">
        <v>45199</v>
      </c>
      <c r="K9" s="171">
        <v>45214</v>
      </c>
      <c r="L9" s="171">
        <v>44201</v>
      </c>
      <c r="M9" s="137" t="s">
        <v>230</v>
      </c>
      <c r="N9" s="384">
        <v>14832.2</v>
      </c>
      <c r="O9" s="385">
        <v>0</v>
      </c>
      <c r="P9" s="386">
        <f t="shared" ref="P9:P13" si="0">N9+O9</f>
        <v>14832.2</v>
      </c>
      <c r="Q9" s="130"/>
      <c r="R9" s="399">
        <v>0</v>
      </c>
      <c r="S9" s="386">
        <f t="shared" ref="S9:S18" si="1">P9-R9</f>
        <v>14832.2</v>
      </c>
      <c r="T9" s="178"/>
      <c r="U9" s="399">
        <v>14832.2</v>
      </c>
      <c r="V9" s="385">
        <v>0</v>
      </c>
      <c r="W9" s="484">
        <f t="shared" ref="W9:W18" si="2">U9+V9</f>
        <v>14832.2</v>
      </c>
      <c r="X9" s="458">
        <f t="shared" ref="X9:X17" si="3">S9-W9</f>
        <v>0</v>
      </c>
      <c r="Z9" s="173"/>
    </row>
    <row r="10" spans="1:26" ht="15.75" customHeight="1" x14ac:dyDescent="0.25">
      <c r="A10" s="137">
        <v>4429</v>
      </c>
      <c r="B10" s="135" t="s">
        <v>298</v>
      </c>
      <c r="C10" s="293" t="s">
        <v>305</v>
      </c>
      <c r="D10" s="137" t="s">
        <v>183</v>
      </c>
      <c r="E10" s="137" t="s">
        <v>247</v>
      </c>
      <c r="F10" s="135" t="s">
        <v>207</v>
      </c>
      <c r="G10" s="135" t="s">
        <v>7</v>
      </c>
      <c r="H10" s="170">
        <v>2.7199999999999998E-2</v>
      </c>
      <c r="I10" s="170">
        <v>0.15010000000000001</v>
      </c>
      <c r="J10" s="171">
        <v>45199</v>
      </c>
      <c r="K10" s="171">
        <v>45214</v>
      </c>
      <c r="L10" s="171">
        <v>44201</v>
      </c>
      <c r="M10" s="137" t="s">
        <v>229</v>
      </c>
      <c r="N10" s="384">
        <v>1312.94</v>
      </c>
      <c r="O10" s="385">
        <v>0</v>
      </c>
      <c r="P10" s="386">
        <f t="shared" si="0"/>
        <v>1312.94</v>
      </c>
      <c r="Q10" s="130"/>
      <c r="R10" s="399">
        <v>0</v>
      </c>
      <c r="S10" s="386">
        <f t="shared" si="1"/>
        <v>1312.94</v>
      </c>
      <c r="T10" s="178"/>
      <c r="U10" s="399">
        <v>0</v>
      </c>
      <c r="V10" s="385">
        <v>0</v>
      </c>
      <c r="W10" s="484">
        <f t="shared" si="2"/>
        <v>0</v>
      </c>
      <c r="X10" s="458">
        <f t="shared" si="3"/>
        <v>1312.94</v>
      </c>
      <c r="Z10" s="173"/>
    </row>
    <row r="11" spans="1:26" ht="15.75" customHeight="1" x14ac:dyDescent="0.25">
      <c r="A11" s="137">
        <v>4452</v>
      </c>
      <c r="B11" s="135" t="s">
        <v>204</v>
      </c>
      <c r="C11" s="293" t="s">
        <v>200</v>
      </c>
      <c r="D11" s="137" t="s">
        <v>201</v>
      </c>
      <c r="E11" s="137" t="s">
        <v>245</v>
      </c>
      <c r="F11" s="135" t="s">
        <v>205</v>
      </c>
      <c r="G11" s="135" t="s">
        <v>7</v>
      </c>
      <c r="H11" s="170">
        <v>0.05</v>
      </c>
      <c r="I11" s="170">
        <v>0.15010000000000001</v>
      </c>
      <c r="J11" s="171">
        <v>45565</v>
      </c>
      <c r="K11" s="171">
        <v>45580</v>
      </c>
      <c r="L11" s="171">
        <v>44279</v>
      </c>
      <c r="M11" s="137" t="s">
        <v>203</v>
      </c>
      <c r="N11" s="384">
        <v>139454.39000000001</v>
      </c>
      <c r="O11" s="385">
        <v>21.85</v>
      </c>
      <c r="P11" s="386">
        <f t="shared" si="0"/>
        <v>139476.24000000002</v>
      </c>
      <c r="Q11" s="130"/>
      <c r="R11" s="399">
        <v>0</v>
      </c>
      <c r="S11" s="386">
        <f t="shared" si="1"/>
        <v>139476.24000000002</v>
      </c>
      <c r="T11" s="178"/>
      <c r="U11" s="399">
        <v>62558.73</v>
      </c>
      <c r="V11" s="385">
        <v>0</v>
      </c>
      <c r="W11" s="484">
        <f t="shared" si="2"/>
        <v>62558.73</v>
      </c>
      <c r="X11" s="458">
        <f t="shared" si="3"/>
        <v>76917.510000000009</v>
      </c>
      <c r="Z11" s="173"/>
    </row>
    <row r="12" spans="1:26" ht="15.75" customHeight="1" x14ac:dyDescent="0.25">
      <c r="A12" s="137">
        <v>4454</v>
      </c>
      <c r="B12" s="135" t="s">
        <v>306</v>
      </c>
      <c r="C12" s="293" t="s">
        <v>200</v>
      </c>
      <c r="D12" s="137" t="s">
        <v>201</v>
      </c>
      <c r="E12" s="137" t="s">
        <v>248</v>
      </c>
      <c r="F12" s="135" t="s">
        <v>228</v>
      </c>
      <c r="G12" s="135" t="s">
        <v>7</v>
      </c>
      <c r="H12" s="170">
        <v>0.05</v>
      </c>
      <c r="I12" s="170">
        <v>0.15010000000000001</v>
      </c>
      <c r="J12" s="171">
        <v>45565</v>
      </c>
      <c r="K12" s="171">
        <v>45580</v>
      </c>
      <c r="L12" s="171">
        <v>44279</v>
      </c>
      <c r="M12" s="137" t="s">
        <v>327</v>
      </c>
      <c r="N12" s="384">
        <v>6975.45</v>
      </c>
      <c r="O12" s="385">
        <v>128.52000000000001</v>
      </c>
      <c r="P12" s="386">
        <f t="shared" si="0"/>
        <v>7103.97</v>
      </c>
      <c r="Q12" s="130"/>
      <c r="R12" s="399">
        <v>0</v>
      </c>
      <c r="S12" s="386">
        <f t="shared" si="1"/>
        <v>7103.97</v>
      </c>
      <c r="T12" s="178"/>
      <c r="U12" s="399">
        <v>0</v>
      </c>
      <c r="V12" s="385">
        <v>0</v>
      </c>
      <c r="W12" s="484">
        <f t="shared" si="2"/>
        <v>0</v>
      </c>
      <c r="X12" s="458">
        <f t="shared" si="3"/>
        <v>7103.97</v>
      </c>
      <c r="Z12" s="173"/>
    </row>
    <row r="13" spans="1:26" ht="15.75" customHeight="1" x14ac:dyDescent="0.25">
      <c r="A13" s="137">
        <v>4457</v>
      </c>
      <c r="B13" s="135" t="s">
        <v>266</v>
      </c>
      <c r="C13" s="293" t="s">
        <v>200</v>
      </c>
      <c r="D13" s="137" t="s">
        <v>201</v>
      </c>
      <c r="E13" s="137" t="s">
        <v>267</v>
      </c>
      <c r="F13" s="135" t="s">
        <v>268</v>
      </c>
      <c r="G13" s="135" t="s">
        <v>7</v>
      </c>
      <c r="H13" s="170">
        <v>0.05</v>
      </c>
      <c r="I13" s="170">
        <v>0.15010000000000001</v>
      </c>
      <c r="J13" s="171">
        <v>45565</v>
      </c>
      <c r="K13" s="171">
        <v>45580</v>
      </c>
      <c r="L13" s="171">
        <v>44279</v>
      </c>
      <c r="M13" s="137" t="s">
        <v>312</v>
      </c>
      <c r="N13" s="384">
        <v>3320.11</v>
      </c>
      <c r="O13" s="385">
        <v>0</v>
      </c>
      <c r="P13" s="386">
        <f t="shared" si="0"/>
        <v>3320.11</v>
      </c>
      <c r="Q13" s="130"/>
      <c r="R13" s="399">
        <v>0</v>
      </c>
      <c r="S13" s="386">
        <f t="shared" si="1"/>
        <v>3320.11</v>
      </c>
      <c r="T13" s="178"/>
      <c r="U13" s="399">
        <v>0</v>
      </c>
      <c r="V13" s="385">
        <v>0</v>
      </c>
      <c r="W13" s="484">
        <f t="shared" si="2"/>
        <v>0</v>
      </c>
      <c r="X13" s="458">
        <f t="shared" si="3"/>
        <v>3320.11</v>
      </c>
      <c r="Z13" s="173"/>
    </row>
    <row r="14" spans="1:26" ht="15.75" customHeight="1" x14ac:dyDescent="0.25">
      <c r="A14" s="137">
        <v>4459</v>
      </c>
      <c r="B14" s="135" t="s">
        <v>243</v>
      </c>
      <c r="C14" s="293" t="s">
        <v>200</v>
      </c>
      <c r="D14" s="137" t="s">
        <v>201</v>
      </c>
      <c r="E14" s="137" t="s">
        <v>244</v>
      </c>
      <c r="F14" s="135" t="s">
        <v>202</v>
      </c>
      <c r="G14" s="135" t="s">
        <v>7</v>
      </c>
      <c r="H14" s="170">
        <v>0.05</v>
      </c>
      <c r="I14" s="170">
        <v>0.15010000000000001</v>
      </c>
      <c r="J14" s="171">
        <v>45565</v>
      </c>
      <c r="K14" s="171">
        <v>45580</v>
      </c>
      <c r="L14" s="171">
        <v>44279</v>
      </c>
      <c r="M14" s="137" t="s">
        <v>203</v>
      </c>
      <c r="N14" s="384">
        <v>557817.57999999996</v>
      </c>
      <c r="O14" s="385">
        <v>87.38</v>
      </c>
      <c r="P14" s="386">
        <f t="shared" ref="P14" si="4">N14+O14</f>
        <v>557904.96</v>
      </c>
      <c r="Q14" s="130"/>
      <c r="R14" s="399">
        <v>0</v>
      </c>
      <c r="S14" s="386">
        <f t="shared" si="1"/>
        <v>557904.96</v>
      </c>
      <c r="T14" s="178"/>
      <c r="U14" s="399">
        <v>195735.55</v>
      </c>
      <c r="V14" s="385">
        <v>0</v>
      </c>
      <c r="W14" s="484">
        <f t="shared" si="2"/>
        <v>195735.55</v>
      </c>
      <c r="X14" s="458">
        <f t="shared" si="3"/>
        <v>362169.41</v>
      </c>
      <c r="Z14" s="173"/>
    </row>
    <row r="15" spans="1:26" ht="15.75" customHeight="1" x14ac:dyDescent="0.25">
      <c r="A15" s="137">
        <v>4461</v>
      </c>
      <c r="B15" s="135" t="s">
        <v>288</v>
      </c>
      <c r="C15" s="293" t="s">
        <v>200</v>
      </c>
      <c r="D15" s="137" t="s">
        <v>201</v>
      </c>
      <c r="E15" s="137" t="s">
        <v>273</v>
      </c>
      <c r="F15" s="135" t="s">
        <v>274</v>
      </c>
      <c r="G15" s="135" t="s">
        <v>7</v>
      </c>
      <c r="H15" s="170">
        <v>0.05</v>
      </c>
      <c r="I15" s="170">
        <v>0.15010000000000001</v>
      </c>
      <c r="J15" s="171">
        <v>45565</v>
      </c>
      <c r="K15" s="171">
        <v>45580</v>
      </c>
      <c r="L15" s="171">
        <v>44279</v>
      </c>
      <c r="M15" s="300" t="s">
        <v>310</v>
      </c>
      <c r="N15" s="399">
        <v>3701.77</v>
      </c>
      <c r="O15" s="385">
        <v>0</v>
      </c>
      <c r="P15" s="386">
        <f>N15+O15</f>
        <v>3701.77</v>
      </c>
      <c r="Q15" s="178"/>
      <c r="R15" s="399">
        <v>0</v>
      </c>
      <c r="S15" s="386">
        <f t="shared" si="1"/>
        <v>3701.77</v>
      </c>
      <c r="T15" s="178"/>
      <c r="U15" s="399">
        <v>0</v>
      </c>
      <c r="V15" s="385">
        <v>0</v>
      </c>
      <c r="W15" s="484">
        <f t="shared" si="2"/>
        <v>0</v>
      </c>
      <c r="X15" s="458">
        <f t="shared" si="3"/>
        <v>3701.77</v>
      </c>
      <c r="Z15" s="173"/>
    </row>
    <row r="16" spans="1:26" ht="15.75" customHeight="1" x14ac:dyDescent="0.25">
      <c r="A16" s="137">
        <v>4462</v>
      </c>
      <c r="B16" s="135" t="s">
        <v>289</v>
      </c>
      <c r="C16" s="293" t="s">
        <v>200</v>
      </c>
      <c r="D16" s="137" t="s">
        <v>201</v>
      </c>
      <c r="E16" s="137" t="s">
        <v>275</v>
      </c>
      <c r="F16" s="135" t="s">
        <v>276</v>
      </c>
      <c r="G16" s="135" t="s">
        <v>7</v>
      </c>
      <c r="H16" s="291">
        <v>0.05</v>
      </c>
      <c r="I16" s="291">
        <v>0.15010000000000001</v>
      </c>
      <c r="J16" s="171">
        <v>45565</v>
      </c>
      <c r="K16" s="171">
        <v>45580</v>
      </c>
      <c r="L16" s="171">
        <v>44279</v>
      </c>
      <c r="M16" s="137" t="s">
        <v>311</v>
      </c>
      <c r="N16" s="384">
        <v>5498.75</v>
      </c>
      <c r="O16" s="415">
        <v>0</v>
      </c>
      <c r="P16" s="386">
        <f t="shared" ref="P16:P18" si="5">N16+O16</f>
        <v>5498.75</v>
      </c>
      <c r="Q16" s="251"/>
      <c r="R16" s="434">
        <v>0</v>
      </c>
      <c r="S16" s="386">
        <f t="shared" si="1"/>
        <v>5498.75</v>
      </c>
      <c r="T16" s="178"/>
      <c r="U16" s="399">
        <v>0</v>
      </c>
      <c r="V16" s="385">
        <v>0</v>
      </c>
      <c r="W16" s="508">
        <f t="shared" si="2"/>
        <v>0</v>
      </c>
      <c r="X16" s="458">
        <f t="shared" si="3"/>
        <v>5498.75</v>
      </c>
      <c r="Z16" s="173"/>
    </row>
    <row r="17" spans="1:26" ht="15.75" customHeight="1" x14ac:dyDescent="0.25">
      <c r="A17" s="137">
        <v>4463</v>
      </c>
      <c r="B17" s="135" t="s">
        <v>290</v>
      </c>
      <c r="C17" s="293" t="s">
        <v>200</v>
      </c>
      <c r="D17" s="137" t="s">
        <v>201</v>
      </c>
      <c r="E17" s="137" t="s">
        <v>277</v>
      </c>
      <c r="F17" s="135" t="s">
        <v>278</v>
      </c>
      <c r="G17" s="135" t="s">
        <v>7</v>
      </c>
      <c r="H17" s="291">
        <v>0.05</v>
      </c>
      <c r="I17" s="291">
        <v>0.15010000000000001</v>
      </c>
      <c r="J17" s="171">
        <v>45565</v>
      </c>
      <c r="K17" s="171">
        <v>45580</v>
      </c>
      <c r="L17" s="171">
        <v>44279</v>
      </c>
      <c r="M17" s="137" t="s">
        <v>308</v>
      </c>
      <c r="N17" s="384">
        <v>18543.61</v>
      </c>
      <c r="O17" s="415">
        <v>0</v>
      </c>
      <c r="P17" s="386">
        <f t="shared" si="5"/>
        <v>18543.61</v>
      </c>
      <c r="Q17" s="251"/>
      <c r="R17" s="434">
        <v>0</v>
      </c>
      <c r="S17" s="386">
        <f t="shared" si="1"/>
        <v>18543.61</v>
      </c>
      <c r="T17" s="178"/>
      <c r="U17" s="399">
        <v>0</v>
      </c>
      <c r="V17" s="385">
        <v>0</v>
      </c>
      <c r="W17" s="508">
        <f t="shared" si="2"/>
        <v>0</v>
      </c>
      <c r="X17" s="458">
        <f t="shared" si="3"/>
        <v>18543.61</v>
      </c>
      <c r="Z17" s="173"/>
    </row>
    <row r="18" spans="1:26" ht="15.75" customHeight="1" x14ac:dyDescent="0.25">
      <c r="A18" s="137">
        <v>4464</v>
      </c>
      <c r="B18" s="135" t="s">
        <v>307</v>
      </c>
      <c r="C18" s="293" t="s">
        <v>313</v>
      </c>
      <c r="D18" s="137" t="s">
        <v>183</v>
      </c>
      <c r="E18" s="137" t="s">
        <v>279</v>
      </c>
      <c r="F18" s="135" t="s">
        <v>280</v>
      </c>
      <c r="G18" s="135" t="s">
        <v>7</v>
      </c>
      <c r="H18" s="291">
        <v>0.05</v>
      </c>
      <c r="I18" s="291">
        <v>0.15010000000000001</v>
      </c>
      <c r="J18" s="171">
        <v>45199</v>
      </c>
      <c r="K18" s="171">
        <v>45214</v>
      </c>
      <c r="L18" s="171">
        <v>44201</v>
      </c>
      <c r="M18" s="137" t="s">
        <v>309</v>
      </c>
      <c r="N18" s="400">
        <v>25779.14</v>
      </c>
      <c r="O18" s="424">
        <v>0</v>
      </c>
      <c r="P18" s="402">
        <f t="shared" si="5"/>
        <v>25779.14</v>
      </c>
      <c r="Q18" s="251"/>
      <c r="R18" s="481">
        <v>0</v>
      </c>
      <c r="S18" s="402">
        <f t="shared" si="1"/>
        <v>25779.14</v>
      </c>
      <c r="T18" s="178"/>
      <c r="U18" s="435">
        <v>25779.14</v>
      </c>
      <c r="V18" s="401">
        <v>0</v>
      </c>
      <c r="W18" s="516">
        <f t="shared" si="2"/>
        <v>25779.14</v>
      </c>
      <c r="X18" s="488">
        <f>S18-W18</f>
        <v>0</v>
      </c>
      <c r="Z18" s="173"/>
    </row>
    <row r="19" spans="1:26" ht="15.75" customHeight="1" thickBot="1" x14ac:dyDescent="0.3">
      <c r="C19" s="185"/>
      <c r="D19" s="185"/>
      <c r="E19" s="185"/>
      <c r="I19" s="170"/>
      <c r="J19" s="201"/>
      <c r="K19" s="201"/>
      <c r="L19" s="201"/>
      <c r="M19" s="131" t="s">
        <v>38</v>
      </c>
      <c r="N19" s="387">
        <f>SUM(N7:N18)</f>
        <v>863191.44</v>
      </c>
      <c r="O19" s="388">
        <f t="shared" ref="O19" si="6">SUM(O7:O18)</f>
        <v>237.75</v>
      </c>
      <c r="P19" s="389">
        <f>SUM(P7:P18)</f>
        <v>863429.19</v>
      </c>
      <c r="Q19" s="130"/>
      <c r="R19" s="387">
        <f>SUM(R7:R18)</f>
        <v>0</v>
      </c>
      <c r="S19" s="389">
        <f>SUM(S7:S18)</f>
        <v>863429.19</v>
      </c>
      <c r="T19" s="130"/>
      <c r="U19" s="387">
        <f>SUM(U7:U18)</f>
        <v>384861.12</v>
      </c>
      <c r="V19" s="388">
        <f t="shared" ref="V19:X19" si="7">SUM(V7:V18)</f>
        <v>0</v>
      </c>
      <c r="W19" s="486">
        <f t="shared" si="7"/>
        <v>384861.12</v>
      </c>
      <c r="X19" s="489">
        <f t="shared" si="7"/>
        <v>478568.07</v>
      </c>
    </row>
    <row r="20" spans="1:26" ht="15.75" customHeight="1" thickTop="1" x14ac:dyDescent="0.25">
      <c r="C20" s="185"/>
      <c r="D20" s="185"/>
      <c r="E20" s="185"/>
      <c r="J20" s="201"/>
      <c r="K20" s="201"/>
      <c r="L20" s="201"/>
      <c r="M20" s="227"/>
      <c r="N20" s="173"/>
      <c r="O20" s="173"/>
      <c r="P20" s="173"/>
      <c r="R20" s="173"/>
      <c r="S20" s="173"/>
      <c r="T20" s="172"/>
    </row>
    <row r="21" spans="1:26" ht="15.75" customHeight="1" x14ac:dyDescent="0.25">
      <c r="C21" s="185"/>
      <c r="D21" s="185"/>
      <c r="E21" s="185"/>
      <c r="M21" s="227"/>
      <c r="N21" s="173"/>
      <c r="O21" s="173"/>
      <c r="P21" s="173"/>
      <c r="R21" s="173"/>
      <c r="S21" s="173"/>
      <c r="T21" s="172"/>
    </row>
    <row r="22" spans="1:26" ht="15.75" customHeight="1" x14ac:dyDescent="0.25">
      <c r="C22" s="185"/>
      <c r="D22" s="185"/>
      <c r="E22" s="185"/>
      <c r="M22" s="227"/>
      <c r="N22" s="173"/>
      <c r="O22" s="173"/>
      <c r="P22" s="173"/>
      <c r="R22" s="173"/>
      <c r="S22" s="173"/>
      <c r="T22" s="172"/>
      <c r="U22" s="141"/>
    </row>
    <row r="23" spans="1:26" ht="15.75" customHeight="1" x14ac:dyDescent="0.25">
      <c r="B23" s="132" t="s">
        <v>111</v>
      </c>
      <c r="C23" s="185"/>
      <c r="D23" s="185"/>
      <c r="E23" s="185"/>
      <c r="M23" s="227"/>
      <c r="N23" s="173"/>
      <c r="O23" s="173"/>
      <c r="P23" s="173"/>
      <c r="R23" s="173"/>
      <c r="S23" s="173"/>
      <c r="T23" s="172"/>
      <c r="U23" s="141"/>
    </row>
    <row r="24" spans="1:26" ht="15.75" customHeight="1" x14ac:dyDescent="0.25">
      <c r="B24" s="576" t="s">
        <v>352</v>
      </c>
      <c r="C24" s="576"/>
      <c r="D24" s="576"/>
      <c r="E24" s="576"/>
      <c r="F24" s="576"/>
      <c r="G24" s="576"/>
      <c r="H24" s="179"/>
      <c r="I24" s="179"/>
      <c r="J24" s="179"/>
      <c r="M24" s="227"/>
      <c r="N24" s="173"/>
      <c r="O24" s="173"/>
      <c r="P24" s="173"/>
      <c r="R24" s="173"/>
      <c r="S24" s="173"/>
      <c r="T24" s="172"/>
      <c r="U24" s="141"/>
    </row>
    <row r="25" spans="1:26" ht="15.75" customHeight="1" x14ac:dyDescent="0.25">
      <c r="C25" s="185"/>
      <c r="D25" s="185"/>
      <c r="E25" s="185"/>
      <c r="M25" s="227"/>
      <c r="N25" s="173"/>
      <c r="O25" s="173"/>
      <c r="P25" s="173"/>
      <c r="R25" s="173"/>
      <c r="S25" s="173"/>
      <c r="T25" s="172"/>
      <c r="U25" s="141"/>
    </row>
    <row r="26" spans="1:26" ht="15.75" customHeight="1" x14ac:dyDescent="0.25">
      <c r="B26" s="576" t="s">
        <v>115</v>
      </c>
      <c r="C26" s="576"/>
      <c r="D26" s="576"/>
      <c r="E26" s="576"/>
      <c r="F26" s="576"/>
      <c r="G26" s="576"/>
      <c r="H26" s="179"/>
      <c r="I26" s="179"/>
      <c r="J26" s="179"/>
      <c r="M26" s="227"/>
      <c r="N26" s="173"/>
      <c r="O26" s="173"/>
      <c r="P26" s="173"/>
      <c r="R26" s="173"/>
      <c r="S26" s="173"/>
      <c r="T26" s="172"/>
      <c r="U26" s="141"/>
    </row>
    <row r="27" spans="1:26" ht="15.75" customHeight="1" x14ac:dyDescent="0.25">
      <c r="B27" s="179"/>
      <c r="C27" s="179"/>
      <c r="D27" s="179"/>
      <c r="E27" s="179"/>
      <c r="F27" s="179"/>
      <c r="G27" s="179"/>
      <c r="H27" s="179"/>
      <c r="I27" s="179"/>
      <c r="J27" s="179"/>
      <c r="M27" s="227"/>
      <c r="N27" s="173"/>
      <c r="O27" s="173"/>
      <c r="P27" s="173"/>
      <c r="R27" s="173"/>
      <c r="S27" s="173"/>
      <c r="T27" s="172"/>
      <c r="U27" s="141"/>
    </row>
    <row r="28" spans="1:26" ht="15.75" customHeight="1" x14ac:dyDescent="0.25">
      <c r="B28" s="576" t="s">
        <v>139</v>
      </c>
      <c r="C28" s="576"/>
      <c r="D28" s="576"/>
      <c r="E28" s="576"/>
      <c r="F28" s="576"/>
      <c r="G28" s="576"/>
      <c r="H28" s="179"/>
      <c r="I28" s="179"/>
      <c r="J28" s="179"/>
      <c r="M28" s="227"/>
      <c r="N28" s="173"/>
      <c r="O28" s="173"/>
      <c r="P28" s="173"/>
      <c r="R28" s="173"/>
      <c r="S28" s="173"/>
      <c r="T28" s="172"/>
      <c r="U28" s="141"/>
    </row>
    <row r="29" spans="1:26" ht="15.75" customHeight="1" x14ac:dyDescent="0.25">
      <c r="B29" s="589" t="s">
        <v>138</v>
      </c>
      <c r="C29" s="576"/>
      <c r="D29" s="576"/>
      <c r="E29" s="576"/>
      <c r="F29" s="576"/>
      <c r="G29" s="576"/>
      <c r="H29" s="179"/>
      <c r="I29" s="179"/>
      <c r="J29" s="179"/>
      <c r="M29" s="227"/>
      <c r="N29" s="173"/>
      <c r="O29" s="173"/>
      <c r="P29" s="173"/>
      <c r="R29" s="173"/>
      <c r="S29" s="173"/>
      <c r="T29" s="172"/>
      <c r="U29" s="141"/>
    </row>
    <row r="30" spans="1:26" ht="15.75" customHeight="1" x14ac:dyDescent="0.25">
      <c r="B30" s="179"/>
      <c r="C30" s="179"/>
      <c r="D30" s="179"/>
      <c r="E30" s="179"/>
      <c r="F30" s="179"/>
      <c r="G30" s="179"/>
      <c r="H30" s="179"/>
      <c r="I30" s="179"/>
      <c r="J30" s="179"/>
      <c r="M30" s="227"/>
      <c r="N30" s="173"/>
      <c r="O30" s="173"/>
      <c r="P30" s="173"/>
      <c r="R30" s="173"/>
      <c r="S30" s="173"/>
      <c r="T30" s="172"/>
      <c r="U30" s="141"/>
    </row>
    <row r="31" spans="1:26" ht="15.75" customHeight="1" x14ac:dyDescent="0.25">
      <c r="B31" s="131" t="s">
        <v>98</v>
      </c>
      <c r="C31" s="183" t="s">
        <v>101</v>
      </c>
      <c r="D31" s="183" t="s">
        <v>102</v>
      </c>
      <c r="E31" s="183"/>
      <c r="F31" s="179"/>
      <c r="G31" s="179"/>
      <c r="H31" s="179"/>
      <c r="I31" s="179"/>
      <c r="J31" s="179"/>
      <c r="M31" s="227"/>
      <c r="N31" s="173"/>
      <c r="O31" s="173"/>
      <c r="P31" s="173"/>
      <c r="R31" s="173"/>
      <c r="S31" s="173"/>
      <c r="T31" s="172"/>
      <c r="U31" s="141"/>
    </row>
    <row r="32" spans="1:26" ht="15.75" customHeight="1" x14ac:dyDescent="0.25">
      <c r="B32" s="176" t="s">
        <v>100</v>
      </c>
      <c r="C32" s="185" t="s">
        <v>185</v>
      </c>
      <c r="D32" s="185" t="s">
        <v>237</v>
      </c>
      <c r="E32" s="185"/>
      <c r="M32" s="227"/>
      <c r="N32" s="173"/>
      <c r="O32" s="173"/>
      <c r="P32" s="173"/>
      <c r="R32" s="173"/>
      <c r="S32" s="173"/>
      <c r="T32" s="172"/>
      <c r="U32" s="141"/>
    </row>
    <row r="33" spans="2:21" ht="15.75" customHeight="1" x14ac:dyDescent="0.25">
      <c r="B33" s="135" t="s">
        <v>315</v>
      </c>
      <c r="C33" s="185" t="s">
        <v>234</v>
      </c>
      <c r="D33" s="185" t="s">
        <v>235</v>
      </c>
      <c r="E33" s="185"/>
      <c r="M33" s="227"/>
      <c r="N33" s="173"/>
      <c r="O33" s="173"/>
      <c r="P33" s="173"/>
      <c r="R33" s="173"/>
      <c r="S33" s="173"/>
      <c r="T33" s="172"/>
      <c r="U33" s="141"/>
    </row>
    <row r="34" spans="2:21" ht="15.75" customHeight="1" x14ac:dyDescent="0.25">
      <c r="B34" s="135" t="s">
        <v>316</v>
      </c>
      <c r="C34" s="185" t="s">
        <v>234</v>
      </c>
      <c r="D34" s="185" t="s">
        <v>235</v>
      </c>
      <c r="E34" s="185"/>
      <c r="M34" s="227"/>
      <c r="N34" s="173"/>
      <c r="O34" s="173"/>
      <c r="P34" s="173"/>
      <c r="R34" s="173"/>
      <c r="S34" s="173"/>
      <c r="T34" s="172"/>
      <c r="U34" s="141"/>
    </row>
    <row r="35" spans="2:21" ht="15.75" customHeight="1" x14ac:dyDescent="0.25">
      <c r="C35" s="185"/>
      <c r="D35" s="185"/>
      <c r="E35" s="185"/>
      <c r="M35" s="227"/>
      <c r="N35" s="173"/>
      <c r="O35" s="173"/>
      <c r="P35" s="173"/>
      <c r="R35" s="173"/>
      <c r="S35" s="173"/>
      <c r="T35" s="172"/>
      <c r="U35" s="141"/>
    </row>
    <row r="36" spans="2:21" ht="15.75" customHeight="1" x14ac:dyDescent="0.25">
      <c r="B36" s="572" t="s">
        <v>214</v>
      </c>
      <c r="C36" s="572"/>
      <c r="D36" s="572"/>
      <c r="E36" s="572"/>
      <c r="F36" s="572"/>
      <c r="G36" s="572"/>
      <c r="H36" s="572"/>
      <c r="I36" s="572"/>
      <c r="M36" s="227"/>
      <c r="N36" s="173"/>
      <c r="O36" s="173"/>
      <c r="P36" s="173"/>
      <c r="R36" s="173"/>
      <c r="S36" s="173"/>
      <c r="T36" s="172"/>
      <c r="U36" s="141"/>
    </row>
    <row r="37" spans="2:21" ht="15.75" customHeight="1" x14ac:dyDescent="0.25">
      <c r="B37" s="128" t="s">
        <v>215</v>
      </c>
      <c r="C37" s="185"/>
      <c r="D37" s="185"/>
      <c r="E37" s="185"/>
      <c r="M37" s="227"/>
      <c r="N37" s="173"/>
      <c r="O37" s="173"/>
      <c r="P37" s="173"/>
      <c r="R37" s="173"/>
      <c r="S37" s="173"/>
      <c r="T37" s="172"/>
      <c r="U37" s="141"/>
    </row>
    <row r="38" spans="2:21" ht="15.75" customHeight="1" x14ac:dyDescent="0.25">
      <c r="B38" s="181"/>
      <c r="C38" s="185"/>
      <c r="D38" s="185"/>
      <c r="E38" s="185"/>
      <c r="M38" s="227"/>
      <c r="N38" s="173"/>
      <c r="O38" s="173"/>
      <c r="P38" s="173"/>
      <c r="R38" s="173"/>
      <c r="S38" s="173"/>
      <c r="T38" s="172"/>
      <c r="U38" s="141"/>
    </row>
    <row r="39" spans="2:21" ht="15.75" customHeight="1" x14ac:dyDescent="0.25">
      <c r="B39" s="187"/>
      <c r="C39" s="187"/>
      <c r="D39" s="187"/>
      <c r="E39" s="187"/>
      <c r="F39" s="187"/>
      <c r="G39" s="187"/>
      <c r="H39" s="187"/>
      <c r="I39" s="187"/>
      <c r="J39" s="187"/>
      <c r="K39" s="187"/>
      <c r="L39" s="187"/>
      <c r="M39" s="187"/>
      <c r="N39" s="187"/>
      <c r="O39" s="187"/>
      <c r="P39" s="187"/>
      <c r="Q39" s="187"/>
      <c r="R39" s="302" t="s">
        <v>355</v>
      </c>
      <c r="S39" s="190"/>
      <c r="T39" s="303"/>
    </row>
    <row r="40" spans="2:21" ht="15.75" customHeight="1" x14ac:dyDescent="0.25">
      <c r="B40" s="191" t="s">
        <v>354</v>
      </c>
      <c r="C40" s="193" t="s">
        <v>2</v>
      </c>
      <c r="D40" s="193"/>
      <c r="E40" s="193"/>
      <c r="F40" s="193" t="s">
        <v>34</v>
      </c>
      <c r="G40" s="193" t="s">
        <v>35</v>
      </c>
      <c r="H40" s="193"/>
      <c r="I40" s="193"/>
      <c r="J40" s="193"/>
      <c r="K40" s="193"/>
      <c r="L40" s="193"/>
      <c r="M40" s="193" t="s">
        <v>36</v>
      </c>
      <c r="N40" s="193" t="s">
        <v>37</v>
      </c>
      <c r="O40" s="194"/>
      <c r="P40" s="194"/>
      <c r="Q40" s="194"/>
      <c r="R40" s="195" t="s">
        <v>81</v>
      </c>
      <c r="S40" s="196"/>
      <c r="T40" s="304"/>
    </row>
    <row r="41" spans="2:21" ht="15.75" customHeight="1" x14ac:dyDescent="0.25">
      <c r="B41" s="197"/>
      <c r="C41" s="146"/>
      <c r="D41" s="146"/>
      <c r="E41" s="146"/>
      <c r="F41" s="146"/>
      <c r="G41" s="146"/>
      <c r="H41" s="146"/>
      <c r="I41" s="146"/>
      <c r="J41" s="146"/>
      <c r="K41" s="146"/>
      <c r="L41" s="146"/>
      <c r="M41" s="146"/>
      <c r="N41" s="146"/>
      <c r="O41" s="136"/>
      <c r="P41" s="136"/>
      <c r="Q41" s="136"/>
      <c r="R41" s="305"/>
      <c r="S41" s="306"/>
      <c r="T41" s="306"/>
    </row>
    <row r="42" spans="2:21" ht="15.75" customHeight="1" x14ac:dyDescent="0.25">
      <c r="B42" s="197"/>
      <c r="C42" s="146"/>
      <c r="D42" s="146"/>
      <c r="E42" s="146"/>
      <c r="F42" s="146"/>
      <c r="G42" s="146"/>
      <c r="H42" s="146"/>
      <c r="I42" s="146"/>
      <c r="J42" s="146"/>
      <c r="K42" s="146"/>
      <c r="L42" s="146"/>
      <c r="M42" s="146"/>
      <c r="N42" s="146"/>
      <c r="O42" s="136"/>
      <c r="P42" s="136"/>
      <c r="Q42" s="136"/>
    </row>
    <row r="43" spans="2:21" ht="15.75" customHeight="1" x14ac:dyDescent="0.25">
      <c r="B43" s="197"/>
      <c r="C43" s="146"/>
      <c r="D43" s="146"/>
      <c r="E43" s="146"/>
      <c r="F43" s="146"/>
      <c r="G43" s="146"/>
      <c r="H43" s="146"/>
      <c r="I43" s="146"/>
      <c r="J43" s="146"/>
      <c r="K43" s="146"/>
      <c r="L43" s="146"/>
      <c r="M43" s="146"/>
      <c r="N43" s="146"/>
      <c r="O43" s="136"/>
      <c r="P43" s="136"/>
      <c r="Q43" s="136"/>
    </row>
    <row r="44" spans="2:21" ht="15.75" customHeight="1" x14ac:dyDescent="0.25">
      <c r="B44" s="197"/>
      <c r="C44" s="146"/>
      <c r="D44" s="146"/>
      <c r="E44" s="146"/>
      <c r="F44" s="146"/>
      <c r="G44" s="146"/>
      <c r="H44" s="146"/>
      <c r="I44" s="146"/>
      <c r="J44" s="146"/>
      <c r="K44" s="146"/>
      <c r="L44" s="146"/>
      <c r="M44" s="146"/>
      <c r="N44" s="146"/>
      <c r="O44" s="136"/>
      <c r="P44" s="136"/>
      <c r="Q44" s="136"/>
    </row>
    <row r="45" spans="2:21" ht="15.75" customHeight="1" x14ac:dyDescent="0.25">
      <c r="B45" s="197"/>
      <c r="C45" s="146"/>
      <c r="D45" s="146"/>
      <c r="E45" s="146"/>
      <c r="F45" s="146"/>
      <c r="G45" s="146"/>
      <c r="H45" s="146"/>
      <c r="I45" s="146"/>
      <c r="J45" s="146"/>
      <c r="K45" s="146"/>
      <c r="L45" s="146"/>
      <c r="M45" s="146"/>
      <c r="N45" s="146"/>
      <c r="O45" s="136"/>
      <c r="P45" s="136"/>
      <c r="Q45" s="136"/>
    </row>
    <row r="46" spans="2:21" ht="15.75" customHeight="1" x14ac:dyDescent="0.25">
      <c r="B46" s="213"/>
      <c r="C46" s="214"/>
      <c r="D46" s="214"/>
      <c r="E46" s="214"/>
      <c r="F46" s="215"/>
      <c r="G46" s="216"/>
      <c r="H46" s="216"/>
      <c r="I46" s="216"/>
      <c r="J46" s="216"/>
      <c r="K46" s="216"/>
      <c r="L46" s="216"/>
      <c r="M46" s="164"/>
      <c r="N46" s="217"/>
      <c r="O46" s="218"/>
      <c r="P46" s="218"/>
      <c r="Q46" s="218"/>
    </row>
    <row r="47" spans="2:21" ht="15.75" customHeight="1" x14ac:dyDescent="0.25">
      <c r="B47" s="213"/>
      <c r="C47" s="214"/>
      <c r="D47" s="214"/>
      <c r="E47" s="214"/>
      <c r="F47" s="215"/>
      <c r="G47" s="216"/>
      <c r="H47" s="216"/>
      <c r="I47" s="216"/>
      <c r="J47" s="216"/>
      <c r="K47" s="216"/>
      <c r="L47" s="216"/>
      <c r="M47" s="164"/>
      <c r="N47" s="217"/>
      <c r="O47" s="218"/>
      <c r="P47" s="218"/>
      <c r="Q47" s="218"/>
    </row>
    <row r="48" spans="2:21" ht="15.75" customHeight="1" x14ac:dyDescent="0.25">
      <c r="B48" s="213"/>
      <c r="C48" s="214"/>
      <c r="D48" s="214"/>
      <c r="E48" s="214"/>
      <c r="F48" s="215"/>
      <c r="G48" s="216"/>
      <c r="H48" s="216"/>
      <c r="I48" s="216"/>
      <c r="J48" s="216"/>
      <c r="K48" s="216"/>
      <c r="L48" s="216"/>
      <c r="M48" s="164"/>
      <c r="N48" s="217"/>
      <c r="O48" s="218"/>
      <c r="P48" s="218"/>
      <c r="Q48" s="218"/>
    </row>
    <row r="49" spans="2:23" ht="15.75" customHeight="1" x14ac:dyDescent="0.25">
      <c r="B49" s="213"/>
      <c r="C49" s="214"/>
      <c r="D49" s="214"/>
      <c r="E49" s="214"/>
      <c r="F49" s="215"/>
      <c r="G49" s="216"/>
      <c r="H49" s="216"/>
      <c r="I49" s="216"/>
      <c r="J49" s="216"/>
      <c r="K49" s="216"/>
      <c r="L49" s="216"/>
      <c r="M49" s="164"/>
      <c r="N49" s="217"/>
      <c r="O49" s="218"/>
      <c r="P49" s="218"/>
      <c r="Q49" s="218"/>
    </row>
    <row r="50" spans="2:23" ht="15.75" customHeight="1" x14ac:dyDescent="0.25">
      <c r="B50" s="213"/>
      <c r="C50" s="214"/>
      <c r="D50" s="214"/>
      <c r="E50" s="214"/>
      <c r="F50" s="215"/>
      <c r="G50" s="216"/>
      <c r="H50" s="216"/>
      <c r="I50" s="216"/>
      <c r="J50" s="216"/>
      <c r="K50" s="216"/>
      <c r="L50" s="216"/>
      <c r="M50" s="164"/>
      <c r="N50" s="217"/>
      <c r="O50" s="218"/>
      <c r="P50" s="218"/>
      <c r="Q50" s="218"/>
    </row>
    <row r="51" spans="2:23" ht="15.75" customHeight="1" x14ac:dyDescent="0.25">
      <c r="B51" s="213"/>
      <c r="C51" s="214"/>
      <c r="D51" s="214"/>
      <c r="E51" s="214"/>
      <c r="F51" s="215"/>
      <c r="G51" s="216"/>
      <c r="H51" s="216"/>
      <c r="I51" s="216"/>
      <c r="J51" s="216"/>
      <c r="K51" s="216"/>
      <c r="L51" s="216"/>
      <c r="M51" s="164"/>
      <c r="N51" s="217"/>
      <c r="O51" s="218"/>
      <c r="P51" s="218"/>
      <c r="Q51" s="218"/>
    </row>
    <row r="52" spans="2:23" ht="15.75" customHeight="1" x14ac:dyDescent="0.25">
      <c r="B52" s="213"/>
      <c r="C52" s="214"/>
      <c r="D52" s="214"/>
      <c r="E52" s="214"/>
      <c r="F52" s="215"/>
      <c r="G52" s="216"/>
      <c r="H52" s="216"/>
      <c r="I52" s="216"/>
      <c r="J52" s="216"/>
      <c r="K52" s="216"/>
      <c r="L52" s="216"/>
      <c r="M52" s="164"/>
      <c r="N52" s="217"/>
      <c r="O52" s="218"/>
      <c r="P52" s="218"/>
      <c r="Q52" s="218"/>
      <c r="R52" s="144"/>
      <c r="S52" s="144"/>
      <c r="T52" s="144"/>
      <c r="U52" s="144"/>
      <c r="V52" s="135" t="s">
        <v>301</v>
      </c>
      <c r="W52" s="173">
        <f>W19</f>
        <v>384861.12</v>
      </c>
    </row>
    <row r="53" spans="2:23" ht="15.75" customHeight="1" x14ac:dyDescent="0.25">
      <c r="B53" s="213"/>
      <c r="C53" s="214"/>
      <c r="D53" s="214"/>
      <c r="E53" s="214"/>
      <c r="F53" s="215"/>
      <c r="G53" s="216"/>
      <c r="H53" s="216"/>
      <c r="I53" s="216"/>
      <c r="J53" s="216"/>
      <c r="K53" s="216"/>
      <c r="L53" s="216"/>
      <c r="M53" s="164"/>
      <c r="N53" s="217"/>
      <c r="O53" s="218"/>
      <c r="P53" s="218"/>
      <c r="Q53" s="218"/>
      <c r="R53" s="144"/>
      <c r="S53" s="144"/>
      <c r="T53" s="144"/>
      <c r="U53" s="144"/>
    </row>
    <row r="54" spans="2:23" ht="15.75" customHeight="1" x14ac:dyDescent="0.25">
      <c r="B54" s="238"/>
      <c r="C54" s="233"/>
      <c r="D54" s="233"/>
      <c r="E54" s="233"/>
      <c r="F54" s="215"/>
      <c r="G54" s="239"/>
      <c r="H54" s="239"/>
      <c r="I54" s="239"/>
      <c r="J54" s="239"/>
      <c r="K54" s="239"/>
      <c r="L54" s="239"/>
      <c r="M54" s="235"/>
      <c r="N54" s="212"/>
      <c r="O54" s="240"/>
      <c r="P54" s="166"/>
      <c r="Q54" s="147"/>
      <c r="R54" s="144"/>
      <c r="S54" s="144"/>
      <c r="T54" s="166"/>
      <c r="U54" s="144"/>
    </row>
    <row r="55" spans="2:23" ht="15.75" customHeight="1" x14ac:dyDescent="0.25">
      <c r="B55" s="238"/>
      <c r="C55" s="233"/>
      <c r="D55" s="233"/>
      <c r="E55" s="233"/>
      <c r="F55" s="215"/>
      <c r="G55" s="239"/>
      <c r="H55" s="239"/>
      <c r="I55" s="239"/>
      <c r="J55" s="239"/>
      <c r="K55" s="239"/>
      <c r="L55" s="239"/>
      <c r="M55" s="235"/>
      <c r="N55" s="212"/>
      <c r="O55" s="240"/>
      <c r="P55" s="246"/>
      <c r="Q55" s="147"/>
      <c r="R55" s="144"/>
      <c r="S55" s="144"/>
      <c r="T55" s="144"/>
      <c r="U55" s="144"/>
    </row>
    <row r="56" spans="2:23" ht="15.75" customHeight="1" x14ac:dyDescent="0.25">
      <c r="B56" s="238"/>
      <c r="C56" s="233"/>
      <c r="D56" s="233"/>
      <c r="E56" s="233"/>
      <c r="F56" s="215"/>
      <c r="G56" s="239"/>
      <c r="H56" s="239"/>
      <c r="I56" s="239"/>
      <c r="J56" s="239"/>
      <c r="K56" s="239"/>
      <c r="L56" s="239"/>
      <c r="M56" s="235"/>
      <c r="N56" s="212"/>
      <c r="O56" s="240"/>
      <c r="P56" s="240"/>
      <c r="Q56" s="141"/>
    </row>
    <row r="57" spans="2:23" ht="15.75" customHeight="1" x14ac:dyDescent="0.25">
      <c r="B57" s="238"/>
      <c r="C57" s="233"/>
      <c r="D57" s="233"/>
      <c r="E57" s="233"/>
      <c r="F57" s="215"/>
      <c r="G57" s="239"/>
      <c r="H57" s="239"/>
      <c r="I57" s="239"/>
      <c r="J57" s="239"/>
      <c r="K57" s="239"/>
      <c r="L57" s="239"/>
      <c r="M57" s="241"/>
      <c r="N57" s="217"/>
      <c r="O57" s="240"/>
      <c r="P57" s="240"/>
      <c r="Q57" s="141"/>
    </row>
    <row r="58" spans="2:23" ht="15.75" customHeight="1" x14ac:dyDescent="0.25"/>
    <row r="59" spans="2:23" ht="15.75" customHeight="1" x14ac:dyDescent="0.25">
      <c r="F59" s="175"/>
      <c r="G59" s="243"/>
      <c r="H59" s="243"/>
      <c r="I59" s="243"/>
      <c r="J59" s="243"/>
      <c r="K59" s="243"/>
      <c r="L59" s="243"/>
    </row>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6:I36"/>
    <mergeCell ref="B29:G29"/>
    <mergeCell ref="B24:G24"/>
    <mergeCell ref="B26:G26"/>
    <mergeCell ref="B28:G28"/>
  </mergeCells>
  <conditionalFormatting sqref="A7:P18 U7:X18 R7:S18">
    <cfRule type="expression" dxfId="26" priority="1">
      <formula>MOD(ROW(),2)=0</formula>
    </cfRule>
  </conditionalFormatting>
  <hyperlinks>
    <hyperlink ref="B29" r:id="rId1"/>
  </hyperlinks>
  <printOptions horizontalCentered="1" gridLines="1"/>
  <pageMargins left="0" right="0" top="0.75" bottom="0.75" header="0.3" footer="0.3"/>
  <pageSetup scale="54" orientation="landscape" horizontalDpi="1200" verticalDpi="1200" r:id="rId2"/>
  <ignoredErrors>
    <ignoredError sqref="T19"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G7" activePane="bottomRight" state="frozen"/>
      <selection activeCell="X1" sqref="X1:X1048576"/>
      <selection pane="topRight" activeCell="X1" sqref="X1:X1048576"/>
      <selection pane="bottomLeft" activeCell="X1" sqref="X1:X1048576"/>
      <selection pane="bottomRight" activeCell="X7" sqref="X7:X18"/>
    </sheetView>
  </sheetViews>
  <sheetFormatPr defaultColWidth="9.140625" defaultRowHeight="15" x14ac:dyDescent="0.25"/>
  <cols>
    <col min="1" max="1" width="7.85546875" style="135" customWidth="1"/>
    <col min="2" max="2" width="70" style="135" bestFit="1" customWidth="1"/>
    <col min="3" max="3" width="35.85546875" style="135" bestFit="1" customWidth="1"/>
    <col min="4" max="4" width="14.28515625" style="135" customWidth="1"/>
    <col min="5" max="5" width="8.28515625" style="135" customWidth="1"/>
    <col min="6" max="6" width="19.42578125" style="135" customWidth="1"/>
    <col min="7" max="7" width="23" style="135" customWidth="1"/>
    <col min="8" max="8" width="10.85546875" style="135" customWidth="1"/>
    <col min="9" max="9" width="12.85546875" style="135" customWidth="1"/>
    <col min="10" max="10" width="13.42578125" style="135" customWidth="1"/>
    <col min="11" max="11" width="15.5703125" style="135" customWidth="1"/>
    <col min="12" max="12" width="10.5703125" style="135" customWidth="1"/>
    <col min="13" max="13" width="20.42578125" style="135" customWidth="1"/>
    <col min="14" max="14" width="15.85546875" style="135" bestFit="1" customWidth="1"/>
    <col min="15" max="15" width="14.140625" style="135" bestFit="1" customWidth="1"/>
    <col min="16" max="16" width="15.85546875" style="135" bestFit="1" customWidth="1"/>
    <col min="17" max="17" width="3.7109375" style="135" customWidth="1"/>
    <col min="18" max="18" width="14.85546875" style="135" customWidth="1"/>
    <col min="19" max="19" width="14.140625" style="135" customWidth="1"/>
    <col min="20" max="20" width="3.7109375" style="135" customWidth="1"/>
    <col min="21" max="21" width="12.85546875" style="135" bestFit="1" customWidth="1"/>
    <col min="22" max="22" width="15" style="135" bestFit="1" customWidth="1"/>
    <col min="23" max="23" width="12.85546875" style="135" bestFit="1" customWidth="1"/>
    <col min="24" max="24" width="14.28515625" style="135" customWidth="1"/>
    <col min="25" max="16384" width="9.140625" style="135"/>
  </cols>
  <sheetData>
    <row r="1" spans="1:24" ht="15.75" customHeight="1" x14ac:dyDescent="0.25">
      <c r="A1" s="132" t="s">
        <v>20</v>
      </c>
      <c r="T1" s="141"/>
    </row>
    <row r="2" spans="1:24" ht="15.75" customHeight="1" x14ac:dyDescent="0.25">
      <c r="A2" s="138" t="str">
        <f>'#3413 Somerset Acad Boca East'!A2</f>
        <v>Federal Grant Allocations/Reimbursements as of: 06/30/2023</v>
      </c>
      <c r="B2" s="202"/>
      <c r="N2" s="140"/>
      <c r="O2" s="140"/>
      <c r="Q2" s="141"/>
      <c r="R2" s="141"/>
      <c r="S2" s="141"/>
      <c r="T2" s="141"/>
    </row>
    <row r="3" spans="1:24" ht="15.75" customHeight="1" x14ac:dyDescent="0.25">
      <c r="A3" s="142" t="s">
        <v>71</v>
      </c>
      <c r="B3" s="132"/>
      <c r="D3" s="132"/>
      <c r="E3" s="132"/>
      <c r="F3" s="132"/>
      <c r="Q3" s="141"/>
      <c r="R3" s="141"/>
      <c r="S3" s="141"/>
      <c r="T3" s="141"/>
      <c r="U3" s="136"/>
      <c r="V3" s="143"/>
    </row>
    <row r="4" spans="1:24" ht="15.75" customHeight="1" x14ac:dyDescent="0.25">
      <c r="A4" s="132" t="s">
        <v>147</v>
      </c>
      <c r="N4" s="145"/>
      <c r="O4" s="145"/>
      <c r="P4" s="145"/>
      <c r="Q4" s="146"/>
      <c r="R4" s="141"/>
      <c r="S4" s="141"/>
      <c r="T4" s="146"/>
      <c r="U4" s="574" t="s">
        <v>211</v>
      </c>
      <c r="V4" s="574"/>
      <c r="W4" s="574"/>
      <c r="X4" s="147"/>
    </row>
    <row r="5" spans="1:24" ht="15.75" thickBot="1" x14ac:dyDescent="0.3">
      <c r="H5" s="148"/>
      <c r="I5" s="148"/>
      <c r="N5" s="145"/>
      <c r="O5" s="145"/>
      <c r="P5" s="145"/>
      <c r="Q5" s="146"/>
      <c r="R5" s="150"/>
      <c r="S5" s="150"/>
      <c r="T5" s="146"/>
      <c r="U5" s="577"/>
      <c r="V5" s="577"/>
      <c r="W5" s="577"/>
      <c r="X5" s="151"/>
    </row>
    <row r="6" spans="1:24" s="205" customFormat="1" ht="85.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4" ht="15.75" customHeight="1" x14ac:dyDescent="0.25">
      <c r="A7" s="137">
        <v>4201</v>
      </c>
      <c r="B7" s="135" t="s">
        <v>326</v>
      </c>
      <c r="C7" s="392" t="s">
        <v>95</v>
      </c>
      <c r="D7" s="185" t="s">
        <v>218</v>
      </c>
      <c r="E7" s="185" t="s">
        <v>253</v>
      </c>
      <c r="F7" s="135" t="s">
        <v>219</v>
      </c>
      <c r="G7" s="135" t="s">
        <v>7</v>
      </c>
      <c r="H7" s="170">
        <v>2.7199999999999998E-2</v>
      </c>
      <c r="I7" s="170">
        <v>0.15010000000000001</v>
      </c>
      <c r="J7" s="171">
        <v>45107</v>
      </c>
      <c r="K7" s="171">
        <v>45108</v>
      </c>
      <c r="L7" s="171">
        <v>44743</v>
      </c>
      <c r="M7" s="137" t="s">
        <v>212</v>
      </c>
      <c r="N7" s="411">
        <v>37557</v>
      </c>
      <c r="O7" s="412">
        <f>42334.5-37557</f>
        <v>4777.5</v>
      </c>
      <c r="P7" s="398">
        <f t="shared" ref="P7:P18" si="0">N7+O7</f>
        <v>42334.5</v>
      </c>
      <c r="Q7" s="251"/>
      <c r="R7" s="433">
        <v>0</v>
      </c>
      <c r="S7" s="398">
        <f>P7-R7</f>
        <v>42334.5</v>
      </c>
      <c r="T7" s="178"/>
      <c r="U7" s="396">
        <v>0</v>
      </c>
      <c r="V7" s="397">
        <v>0</v>
      </c>
      <c r="W7" s="515">
        <f>U7+V7</f>
        <v>0</v>
      </c>
      <c r="X7" s="503">
        <f>S7-W7</f>
        <v>42334.5</v>
      </c>
    </row>
    <row r="8" spans="1:24" ht="15.75" customHeight="1" x14ac:dyDescent="0.25">
      <c r="A8" s="137">
        <v>4253</v>
      </c>
      <c r="B8" s="135" t="s">
        <v>114</v>
      </c>
      <c r="C8" s="392" t="s">
        <v>108</v>
      </c>
      <c r="D8" s="185" t="s">
        <v>216</v>
      </c>
      <c r="E8" s="185" t="s">
        <v>240</v>
      </c>
      <c r="F8" s="135" t="s">
        <v>217</v>
      </c>
      <c r="G8" s="135" t="s">
        <v>7</v>
      </c>
      <c r="H8" s="170">
        <v>2.7199999999999998E-2</v>
      </c>
      <c r="I8" s="170">
        <v>0.15010000000000001</v>
      </c>
      <c r="J8" s="171">
        <v>45107</v>
      </c>
      <c r="K8" s="171">
        <v>45108</v>
      </c>
      <c r="L8" s="171">
        <v>44743</v>
      </c>
      <c r="M8" s="137" t="s">
        <v>212</v>
      </c>
      <c r="N8" s="414">
        <v>11523.99</v>
      </c>
      <c r="O8" s="415">
        <v>0</v>
      </c>
      <c r="P8" s="386">
        <f t="shared" si="0"/>
        <v>11523.99</v>
      </c>
      <c r="Q8" s="251"/>
      <c r="R8" s="434">
        <v>0</v>
      </c>
      <c r="S8" s="386">
        <f>P8-R8</f>
        <v>11523.99</v>
      </c>
      <c r="T8" s="178"/>
      <c r="U8" s="399">
        <v>11523.99</v>
      </c>
      <c r="V8" s="385">
        <v>0</v>
      </c>
      <c r="W8" s="484">
        <f>U8+V8</f>
        <v>11523.99</v>
      </c>
      <c r="X8" s="458">
        <f>S8-W8</f>
        <v>0</v>
      </c>
    </row>
    <row r="9" spans="1:24" ht="15.75" customHeight="1" x14ac:dyDescent="0.25">
      <c r="A9" s="137">
        <v>4423</v>
      </c>
      <c r="B9" s="135" t="s">
        <v>210</v>
      </c>
      <c r="C9" s="293" t="s">
        <v>305</v>
      </c>
      <c r="D9" s="137" t="s">
        <v>183</v>
      </c>
      <c r="E9" s="137" t="s">
        <v>242</v>
      </c>
      <c r="F9" s="135" t="s">
        <v>196</v>
      </c>
      <c r="G9" s="135" t="s">
        <v>7</v>
      </c>
      <c r="H9" s="170">
        <v>2.7199999999999998E-2</v>
      </c>
      <c r="I9" s="170">
        <v>0.15010000000000001</v>
      </c>
      <c r="J9" s="171">
        <v>45199</v>
      </c>
      <c r="K9" s="171">
        <v>45214</v>
      </c>
      <c r="L9" s="171">
        <v>44201</v>
      </c>
      <c r="M9" s="137" t="s">
        <v>192</v>
      </c>
      <c r="N9" s="384">
        <v>76322.240000000005</v>
      </c>
      <c r="O9" s="385">
        <v>0</v>
      </c>
      <c r="P9" s="386">
        <f t="shared" si="0"/>
        <v>76322.240000000005</v>
      </c>
      <c r="Q9" s="130"/>
      <c r="R9" s="399">
        <v>0</v>
      </c>
      <c r="S9" s="386">
        <f t="shared" ref="S9:S18" si="1">P9-R9</f>
        <v>76322.240000000005</v>
      </c>
      <c r="T9" s="178"/>
      <c r="U9" s="399">
        <v>0</v>
      </c>
      <c r="V9" s="385">
        <v>0</v>
      </c>
      <c r="W9" s="484">
        <f t="shared" ref="W9:W18" si="2">U9+V9</f>
        <v>0</v>
      </c>
      <c r="X9" s="458">
        <f t="shared" ref="X9:X18" si="3">S9-W9</f>
        <v>76322.240000000005</v>
      </c>
    </row>
    <row r="10" spans="1:24" ht="15.75" customHeight="1" x14ac:dyDescent="0.25">
      <c r="A10" s="137">
        <v>4426</v>
      </c>
      <c r="B10" s="135" t="s">
        <v>320</v>
      </c>
      <c r="C10" s="293" t="s">
        <v>305</v>
      </c>
      <c r="D10" s="137" t="s">
        <v>183</v>
      </c>
      <c r="E10" s="137" t="s">
        <v>252</v>
      </c>
      <c r="F10" s="135" t="s">
        <v>184</v>
      </c>
      <c r="G10" s="135" t="s">
        <v>7</v>
      </c>
      <c r="H10" s="170">
        <v>2.7199999999999998E-2</v>
      </c>
      <c r="I10" s="170">
        <v>0.15010000000000001</v>
      </c>
      <c r="J10" s="171">
        <v>45199</v>
      </c>
      <c r="K10" s="171">
        <v>45214</v>
      </c>
      <c r="L10" s="171">
        <v>44201</v>
      </c>
      <c r="M10" s="137" t="s">
        <v>190</v>
      </c>
      <c r="N10" s="384">
        <v>141280.6</v>
      </c>
      <c r="O10" s="385">
        <v>0</v>
      </c>
      <c r="P10" s="386">
        <f t="shared" si="0"/>
        <v>141280.6</v>
      </c>
      <c r="Q10" s="130"/>
      <c r="R10" s="399">
        <v>116010.64</v>
      </c>
      <c r="S10" s="386">
        <f t="shared" si="1"/>
        <v>25269.960000000006</v>
      </c>
      <c r="T10" s="178"/>
      <c r="U10" s="399">
        <v>0</v>
      </c>
      <c r="V10" s="385">
        <v>0</v>
      </c>
      <c r="W10" s="484">
        <f t="shared" si="2"/>
        <v>0</v>
      </c>
      <c r="X10" s="458">
        <f t="shared" si="3"/>
        <v>25269.960000000006</v>
      </c>
    </row>
    <row r="11" spans="1:24" ht="15.75" customHeight="1" x14ac:dyDescent="0.25">
      <c r="A11" s="137">
        <v>4427</v>
      </c>
      <c r="B11" s="135" t="s">
        <v>193</v>
      </c>
      <c r="C11" s="293" t="s">
        <v>305</v>
      </c>
      <c r="D11" s="137" t="s">
        <v>183</v>
      </c>
      <c r="E11" s="137" t="s">
        <v>249</v>
      </c>
      <c r="F11" s="135" t="s">
        <v>195</v>
      </c>
      <c r="G11" s="135" t="s">
        <v>7</v>
      </c>
      <c r="H11" s="170">
        <v>2.7199999999999998E-2</v>
      </c>
      <c r="I11" s="170">
        <v>0.15010000000000001</v>
      </c>
      <c r="J11" s="171">
        <v>45199</v>
      </c>
      <c r="K11" s="171">
        <v>45214</v>
      </c>
      <c r="L11" s="171">
        <v>44201</v>
      </c>
      <c r="M11" s="137" t="s">
        <v>191</v>
      </c>
      <c r="N11" s="384">
        <v>16124.42</v>
      </c>
      <c r="O11" s="385">
        <v>0</v>
      </c>
      <c r="P11" s="386">
        <f t="shared" si="0"/>
        <v>16124.42</v>
      </c>
      <c r="Q11" s="130"/>
      <c r="R11" s="399">
        <v>0</v>
      </c>
      <c r="S11" s="386">
        <f t="shared" si="1"/>
        <v>16124.42</v>
      </c>
      <c r="T11" s="178"/>
      <c r="U11" s="399">
        <v>0</v>
      </c>
      <c r="V11" s="385">
        <v>0</v>
      </c>
      <c r="W11" s="484">
        <f t="shared" si="2"/>
        <v>0</v>
      </c>
      <c r="X11" s="458">
        <f t="shared" si="3"/>
        <v>16124.42</v>
      </c>
    </row>
    <row r="12" spans="1:24" ht="15.75" customHeight="1" x14ac:dyDescent="0.25">
      <c r="A12" s="137">
        <v>4452</v>
      </c>
      <c r="B12" s="135" t="s">
        <v>204</v>
      </c>
      <c r="C12" s="293" t="s">
        <v>200</v>
      </c>
      <c r="D12" s="137" t="s">
        <v>201</v>
      </c>
      <c r="E12" s="137" t="s">
        <v>245</v>
      </c>
      <c r="F12" s="135" t="s">
        <v>205</v>
      </c>
      <c r="G12" s="135" t="s">
        <v>7</v>
      </c>
      <c r="H12" s="170">
        <v>0.05</v>
      </c>
      <c r="I12" s="170">
        <v>0.15010000000000001</v>
      </c>
      <c r="J12" s="171">
        <v>45565</v>
      </c>
      <c r="K12" s="171">
        <v>45580</v>
      </c>
      <c r="L12" s="171">
        <v>44279</v>
      </c>
      <c r="M12" s="137" t="s">
        <v>203</v>
      </c>
      <c r="N12" s="384">
        <v>138097</v>
      </c>
      <c r="O12" s="385">
        <v>21.63</v>
      </c>
      <c r="P12" s="386">
        <f t="shared" si="0"/>
        <v>138118.63</v>
      </c>
      <c r="Q12" s="130"/>
      <c r="R12" s="399">
        <v>0</v>
      </c>
      <c r="S12" s="386">
        <f t="shared" si="1"/>
        <v>138118.63</v>
      </c>
      <c r="T12" s="178"/>
      <c r="U12" s="399">
        <v>0</v>
      </c>
      <c r="V12" s="385">
        <v>0</v>
      </c>
      <c r="W12" s="484">
        <f t="shared" si="2"/>
        <v>0</v>
      </c>
      <c r="X12" s="458">
        <f t="shared" si="3"/>
        <v>138118.63</v>
      </c>
    </row>
    <row r="13" spans="1:24" ht="15.75" customHeight="1" x14ac:dyDescent="0.25">
      <c r="A13" s="137">
        <v>4454</v>
      </c>
      <c r="B13" s="135" t="s">
        <v>306</v>
      </c>
      <c r="C13" s="293" t="s">
        <v>200</v>
      </c>
      <c r="D13" s="137" t="s">
        <v>201</v>
      </c>
      <c r="E13" s="137" t="s">
        <v>248</v>
      </c>
      <c r="F13" s="135" t="s">
        <v>228</v>
      </c>
      <c r="G13" s="135" t="s">
        <v>7</v>
      </c>
      <c r="H13" s="170">
        <v>0.05</v>
      </c>
      <c r="I13" s="170">
        <v>0.15010000000000001</v>
      </c>
      <c r="J13" s="171">
        <v>45565</v>
      </c>
      <c r="K13" s="171">
        <v>45580</v>
      </c>
      <c r="L13" s="171">
        <v>44279</v>
      </c>
      <c r="M13" s="137" t="s">
        <v>327</v>
      </c>
      <c r="N13" s="384">
        <v>7357.41</v>
      </c>
      <c r="O13" s="385">
        <v>135.56</v>
      </c>
      <c r="P13" s="386">
        <f t="shared" si="0"/>
        <v>7492.97</v>
      </c>
      <c r="Q13" s="130"/>
      <c r="R13" s="399">
        <v>0</v>
      </c>
      <c r="S13" s="386">
        <f t="shared" si="1"/>
        <v>7492.97</v>
      </c>
      <c r="T13" s="178"/>
      <c r="U13" s="399">
        <v>0</v>
      </c>
      <c r="V13" s="385">
        <v>0</v>
      </c>
      <c r="W13" s="484">
        <f t="shared" si="2"/>
        <v>0</v>
      </c>
      <c r="X13" s="458">
        <f t="shared" si="3"/>
        <v>7492.97</v>
      </c>
    </row>
    <row r="14" spans="1:24" ht="15.75" customHeight="1" x14ac:dyDescent="0.25">
      <c r="A14" s="137">
        <v>4459</v>
      </c>
      <c r="B14" s="135" t="s">
        <v>243</v>
      </c>
      <c r="C14" s="293" t="s">
        <v>200</v>
      </c>
      <c r="D14" s="137" t="s">
        <v>201</v>
      </c>
      <c r="E14" s="137" t="s">
        <v>244</v>
      </c>
      <c r="F14" s="135" t="s">
        <v>202</v>
      </c>
      <c r="G14" s="135" t="s">
        <v>7</v>
      </c>
      <c r="H14" s="170">
        <v>0.05</v>
      </c>
      <c r="I14" s="170">
        <v>0.15010000000000001</v>
      </c>
      <c r="J14" s="171">
        <v>45565</v>
      </c>
      <c r="K14" s="171">
        <v>45580</v>
      </c>
      <c r="L14" s="171">
        <v>44279</v>
      </c>
      <c r="M14" s="137" t="s">
        <v>203</v>
      </c>
      <c r="N14" s="384">
        <v>552388</v>
      </c>
      <c r="O14" s="385">
        <v>86.54</v>
      </c>
      <c r="P14" s="386">
        <f t="shared" si="0"/>
        <v>552474.54</v>
      </c>
      <c r="Q14" s="130"/>
      <c r="R14" s="399">
        <v>0</v>
      </c>
      <c r="S14" s="386">
        <f t="shared" si="1"/>
        <v>552474.54</v>
      </c>
      <c r="T14" s="178"/>
      <c r="U14" s="399">
        <v>0</v>
      </c>
      <c r="V14" s="385">
        <v>0</v>
      </c>
      <c r="W14" s="484">
        <f t="shared" si="2"/>
        <v>0</v>
      </c>
      <c r="X14" s="458">
        <f t="shared" si="3"/>
        <v>552474.54</v>
      </c>
    </row>
    <row r="15" spans="1:24" ht="15.75" customHeight="1" x14ac:dyDescent="0.25">
      <c r="A15" s="137">
        <v>4461</v>
      </c>
      <c r="B15" s="135" t="s">
        <v>288</v>
      </c>
      <c r="C15" s="293" t="s">
        <v>200</v>
      </c>
      <c r="D15" s="137" t="s">
        <v>201</v>
      </c>
      <c r="E15" s="137" t="s">
        <v>273</v>
      </c>
      <c r="F15" s="135" t="s">
        <v>274</v>
      </c>
      <c r="G15" s="135" t="s">
        <v>7</v>
      </c>
      <c r="H15" s="170">
        <v>0.05</v>
      </c>
      <c r="I15" s="170">
        <v>0.15010000000000001</v>
      </c>
      <c r="J15" s="171">
        <v>45565</v>
      </c>
      <c r="K15" s="171">
        <v>45580</v>
      </c>
      <c r="L15" s="171">
        <v>44279</v>
      </c>
      <c r="M15" s="137" t="s">
        <v>310</v>
      </c>
      <c r="N15" s="384">
        <v>3598.37</v>
      </c>
      <c r="O15" s="385">
        <v>0</v>
      </c>
      <c r="P15" s="386">
        <f t="shared" si="0"/>
        <v>3598.37</v>
      </c>
      <c r="Q15" s="130"/>
      <c r="R15" s="399">
        <v>0</v>
      </c>
      <c r="S15" s="386">
        <f t="shared" si="1"/>
        <v>3598.37</v>
      </c>
      <c r="T15" s="178"/>
      <c r="U15" s="399">
        <v>2698.91</v>
      </c>
      <c r="V15" s="385">
        <v>0</v>
      </c>
      <c r="W15" s="484">
        <f t="shared" si="2"/>
        <v>2698.91</v>
      </c>
      <c r="X15" s="458">
        <f t="shared" si="3"/>
        <v>899.46</v>
      </c>
    </row>
    <row r="16" spans="1:24" ht="15.75" customHeight="1" x14ac:dyDescent="0.25">
      <c r="A16" s="137">
        <v>4462</v>
      </c>
      <c r="B16" s="135" t="s">
        <v>289</v>
      </c>
      <c r="C16" s="293" t="s">
        <v>200</v>
      </c>
      <c r="D16" s="137" t="s">
        <v>201</v>
      </c>
      <c r="E16" s="137" t="s">
        <v>275</v>
      </c>
      <c r="F16" s="135" t="s">
        <v>276</v>
      </c>
      <c r="G16" s="135" t="s">
        <v>7</v>
      </c>
      <c r="H16" s="170">
        <v>0.05</v>
      </c>
      <c r="I16" s="170">
        <v>0.15010000000000001</v>
      </c>
      <c r="J16" s="171">
        <v>45565</v>
      </c>
      <c r="K16" s="171">
        <v>45580</v>
      </c>
      <c r="L16" s="171">
        <v>44279</v>
      </c>
      <c r="M16" s="137" t="s">
        <v>311</v>
      </c>
      <c r="N16" s="384">
        <v>5799.85</v>
      </c>
      <c r="O16" s="385">
        <v>0</v>
      </c>
      <c r="P16" s="386">
        <f t="shared" si="0"/>
        <v>5799.85</v>
      </c>
      <c r="Q16" s="130"/>
      <c r="R16" s="399">
        <v>0</v>
      </c>
      <c r="S16" s="386">
        <f t="shared" si="1"/>
        <v>5799.85</v>
      </c>
      <c r="T16" s="178"/>
      <c r="U16" s="399">
        <v>5400</v>
      </c>
      <c r="V16" s="385">
        <v>0</v>
      </c>
      <c r="W16" s="484">
        <f t="shared" si="2"/>
        <v>5400</v>
      </c>
      <c r="X16" s="458">
        <f t="shared" si="3"/>
        <v>399.85000000000036</v>
      </c>
    </row>
    <row r="17" spans="1:24" ht="15.75" customHeight="1" x14ac:dyDescent="0.25">
      <c r="A17" s="137">
        <v>4463</v>
      </c>
      <c r="B17" s="135" t="s">
        <v>290</v>
      </c>
      <c r="C17" s="293" t="s">
        <v>200</v>
      </c>
      <c r="D17" s="137" t="s">
        <v>201</v>
      </c>
      <c r="E17" s="137" t="s">
        <v>277</v>
      </c>
      <c r="F17" s="135" t="s">
        <v>278</v>
      </c>
      <c r="G17" s="135" t="s">
        <v>7</v>
      </c>
      <c r="H17" s="170">
        <v>0.05</v>
      </c>
      <c r="I17" s="170">
        <v>0.15010000000000001</v>
      </c>
      <c r="J17" s="171">
        <v>45565</v>
      </c>
      <c r="K17" s="171">
        <v>45580</v>
      </c>
      <c r="L17" s="171">
        <v>44279</v>
      </c>
      <c r="M17" s="137" t="s">
        <v>308</v>
      </c>
      <c r="N17" s="384">
        <v>19559</v>
      </c>
      <c r="O17" s="385">
        <v>0</v>
      </c>
      <c r="P17" s="386">
        <f t="shared" si="0"/>
        <v>19559</v>
      </c>
      <c r="Q17" s="130"/>
      <c r="R17" s="399">
        <v>0</v>
      </c>
      <c r="S17" s="386">
        <f t="shared" si="1"/>
        <v>19559</v>
      </c>
      <c r="T17" s="178"/>
      <c r="U17" s="399">
        <v>0</v>
      </c>
      <c r="V17" s="385">
        <v>0</v>
      </c>
      <c r="W17" s="484">
        <f t="shared" si="2"/>
        <v>0</v>
      </c>
      <c r="X17" s="458">
        <f t="shared" si="3"/>
        <v>19559</v>
      </c>
    </row>
    <row r="18" spans="1:24" ht="15.75" customHeight="1" x14ac:dyDescent="0.25">
      <c r="A18" s="137">
        <v>4464</v>
      </c>
      <c r="B18" s="135" t="s">
        <v>307</v>
      </c>
      <c r="C18" s="293" t="s">
        <v>313</v>
      </c>
      <c r="D18" s="137" t="s">
        <v>183</v>
      </c>
      <c r="E18" s="137" t="s">
        <v>279</v>
      </c>
      <c r="F18" s="135" t="s">
        <v>280</v>
      </c>
      <c r="G18" s="135" t="s">
        <v>7</v>
      </c>
      <c r="H18" s="170">
        <v>0.05</v>
      </c>
      <c r="I18" s="170">
        <v>0.15010000000000001</v>
      </c>
      <c r="J18" s="171">
        <v>45199</v>
      </c>
      <c r="K18" s="171">
        <v>45214</v>
      </c>
      <c r="L18" s="171">
        <v>44201</v>
      </c>
      <c r="M18" s="137" t="s">
        <v>309</v>
      </c>
      <c r="N18" s="400">
        <v>85398.27</v>
      </c>
      <c r="O18" s="401">
        <v>0</v>
      </c>
      <c r="P18" s="402">
        <f t="shared" si="0"/>
        <v>85398.27</v>
      </c>
      <c r="Q18" s="130"/>
      <c r="R18" s="435">
        <v>0</v>
      </c>
      <c r="S18" s="402">
        <f t="shared" si="1"/>
        <v>85398.27</v>
      </c>
      <c r="T18" s="178"/>
      <c r="U18" s="435">
        <v>43399.45</v>
      </c>
      <c r="V18" s="401">
        <v>0</v>
      </c>
      <c r="W18" s="484">
        <f t="shared" si="2"/>
        <v>43399.45</v>
      </c>
      <c r="X18" s="488">
        <f t="shared" si="3"/>
        <v>41998.820000000007</v>
      </c>
    </row>
    <row r="19" spans="1:24" ht="15.75" customHeight="1" thickBot="1" x14ac:dyDescent="0.3">
      <c r="C19" s="185"/>
      <c r="D19" s="185"/>
      <c r="E19" s="185"/>
      <c r="H19" s="170"/>
      <c r="I19" s="170"/>
      <c r="J19" s="201"/>
      <c r="K19" s="201"/>
      <c r="L19" s="201"/>
      <c r="M19" s="227" t="s">
        <v>38</v>
      </c>
      <c r="N19" s="387">
        <f>SUM(N7:N18)</f>
        <v>1095006.1499999999</v>
      </c>
      <c r="O19" s="388">
        <f>SUM(O7:O18)</f>
        <v>5021.2300000000005</v>
      </c>
      <c r="P19" s="389">
        <f>SUM(P7:P18)</f>
        <v>1100027.3799999999</v>
      </c>
      <c r="Q19" s="178"/>
      <c r="R19" s="387">
        <f>SUM(R7:R18)</f>
        <v>116010.64</v>
      </c>
      <c r="S19" s="389">
        <f>SUM(S7:S18)</f>
        <v>984016.74</v>
      </c>
      <c r="T19" s="130"/>
      <c r="U19" s="387">
        <f>SUM(U7:U18)</f>
        <v>63022.35</v>
      </c>
      <c r="V19" s="388">
        <f>SUM(V7:V18)</f>
        <v>0</v>
      </c>
      <c r="W19" s="486">
        <f>SUM(W7:W18)</f>
        <v>63022.35</v>
      </c>
      <c r="X19" s="489">
        <f>SUM(X7:X18)</f>
        <v>920994.3899999999</v>
      </c>
    </row>
    <row r="20" spans="1:24" ht="15.75" customHeight="1" thickTop="1" x14ac:dyDescent="0.25">
      <c r="C20" s="185"/>
      <c r="D20" s="185"/>
      <c r="E20" s="185"/>
      <c r="H20" s="170"/>
      <c r="I20" s="170"/>
      <c r="J20" s="201"/>
      <c r="K20" s="201"/>
      <c r="L20" s="201"/>
      <c r="M20" s="227"/>
      <c r="N20" s="173"/>
      <c r="O20" s="173"/>
      <c r="P20" s="173"/>
      <c r="R20" s="173"/>
      <c r="S20" s="173"/>
      <c r="T20" s="172"/>
      <c r="U20" s="141"/>
    </row>
    <row r="21" spans="1:24" ht="15.75" customHeight="1" x14ac:dyDescent="0.25">
      <c r="C21" s="185"/>
      <c r="D21" s="185"/>
      <c r="E21" s="185"/>
      <c r="M21" s="227"/>
      <c r="N21" s="173"/>
      <c r="O21" s="173"/>
      <c r="P21" s="173"/>
      <c r="R21" s="173"/>
      <c r="S21" s="173"/>
      <c r="T21" s="172"/>
      <c r="U21" s="141"/>
    </row>
    <row r="22" spans="1:24" ht="15.75" customHeight="1" x14ac:dyDescent="0.25">
      <c r="B22" s="132" t="s">
        <v>111</v>
      </c>
      <c r="C22" s="185"/>
      <c r="D22" s="185"/>
      <c r="E22" s="185"/>
      <c r="M22" s="227"/>
      <c r="N22" s="173"/>
      <c r="O22" s="173"/>
      <c r="P22" s="173"/>
      <c r="R22" s="173"/>
      <c r="S22" s="173"/>
      <c r="T22" s="172"/>
      <c r="U22" s="141"/>
    </row>
    <row r="23" spans="1:24" ht="15.75" customHeight="1" x14ac:dyDescent="0.25">
      <c r="B23" s="576" t="s">
        <v>352</v>
      </c>
      <c r="C23" s="576"/>
      <c r="D23" s="576"/>
      <c r="E23" s="576"/>
      <c r="F23" s="576"/>
      <c r="G23" s="576"/>
      <c r="H23" s="179"/>
      <c r="I23" s="179"/>
      <c r="J23" s="179"/>
      <c r="M23" s="227"/>
      <c r="N23" s="173"/>
      <c r="O23" s="173"/>
      <c r="P23" s="173"/>
      <c r="R23" s="173"/>
      <c r="S23" s="173"/>
      <c r="T23" s="172"/>
      <c r="U23" s="141"/>
    </row>
    <row r="24" spans="1:24" ht="15.75" customHeight="1" x14ac:dyDescent="0.25">
      <c r="C24" s="185"/>
      <c r="D24" s="185"/>
      <c r="E24" s="185"/>
      <c r="M24" s="227"/>
      <c r="N24" s="173"/>
      <c r="O24" s="173"/>
      <c r="P24" s="173"/>
      <c r="R24" s="173"/>
      <c r="S24" s="173"/>
      <c r="T24" s="172"/>
      <c r="U24" s="141"/>
    </row>
    <row r="25" spans="1:24" ht="15.75" customHeight="1" x14ac:dyDescent="0.25">
      <c r="B25" s="576" t="s">
        <v>115</v>
      </c>
      <c r="C25" s="576"/>
      <c r="D25" s="576"/>
      <c r="E25" s="576"/>
      <c r="F25" s="576"/>
      <c r="G25" s="576"/>
      <c r="H25" s="179"/>
      <c r="I25" s="179"/>
      <c r="J25" s="179"/>
      <c r="M25" s="227"/>
      <c r="N25" s="173"/>
      <c r="O25" s="173"/>
      <c r="P25" s="173"/>
      <c r="R25" s="173"/>
      <c r="S25" s="173"/>
      <c r="T25" s="172"/>
      <c r="U25" s="141"/>
    </row>
    <row r="26" spans="1:24" ht="15.75" customHeight="1" x14ac:dyDescent="0.25">
      <c r="B26" s="179"/>
      <c r="C26" s="179"/>
      <c r="D26" s="179"/>
      <c r="E26" s="179"/>
      <c r="F26" s="179"/>
      <c r="G26" s="179"/>
      <c r="H26" s="179"/>
      <c r="I26" s="179"/>
      <c r="J26" s="179"/>
      <c r="M26" s="227"/>
      <c r="N26" s="173"/>
      <c r="O26" s="173"/>
      <c r="P26" s="173"/>
      <c r="R26" s="173"/>
      <c r="S26" s="173"/>
      <c r="T26" s="172"/>
      <c r="U26" s="141"/>
    </row>
    <row r="27" spans="1:24" ht="15.75" customHeight="1" x14ac:dyDescent="0.25">
      <c r="B27" s="576" t="s">
        <v>139</v>
      </c>
      <c r="C27" s="576"/>
      <c r="D27" s="576"/>
      <c r="E27" s="576"/>
      <c r="F27" s="576"/>
      <c r="G27" s="576"/>
      <c r="H27" s="179"/>
      <c r="I27" s="179"/>
      <c r="J27" s="179"/>
      <c r="M27" s="227"/>
      <c r="N27" s="173"/>
      <c r="O27" s="173"/>
      <c r="P27" s="173"/>
      <c r="R27" s="173"/>
      <c r="S27" s="173"/>
      <c r="T27" s="172"/>
      <c r="U27" s="141"/>
    </row>
    <row r="28" spans="1:24" ht="15.75" customHeight="1" x14ac:dyDescent="0.25">
      <c r="B28" s="589" t="s">
        <v>138</v>
      </c>
      <c r="C28" s="576"/>
      <c r="D28" s="576"/>
      <c r="E28" s="576"/>
      <c r="F28" s="576"/>
      <c r="G28" s="576"/>
      <c r="H28" s="179"/>
      <c r="I28" s="179"/>
      <c r="J28" s="179"/>
      <c r="M28" s="227"/>
      <c r="N28" s="173"/>
      <c r="O28" s="173"/>
      <c r="P28" s="173"/>
      <c r="R28" s="173"/>
      <c r="S28" s="173"/>
      <c r="T28" s="172"/>
      <c r="U28" s="141"/>
    </row>
    <row r="29" spans="1:24" ht="15.75" customHeight="1" x14ac:dyDescent="0.25">
      <c r="B29" s="179"/>
      <c r="C29" s="179"/>
      <c r="D29" s="179"/>
      <c r="E29" s="179"/>
      <c r="F29" s="179"/>
      <c r="G29" s="179"/>
      <c r="H29" s="179"/>
      <c r="I29" s="179"/>
      <c r="J29" s="179"/>
      <c r="M29" s="227"/>
      <c r="N29" s="173"/>
      <c r="O29" s="173"/>
      <c r="P29" s="173"/>
      <c r="R29" s="173"/>
      <c r="S29" s="173"/>
      <c r="T29" s="172"/>
      <c r="U29" s="141"/>
    </row>
    <row r="30" spans="1:24" ht="15.75" customHeight="1" x14ac:dyDescent="0.25">
      <c r="B30" s="179"/>
      <c r="C30" s="179"/>
      <c r="D30" s="179"/>
      <c r="E30" s="179"/>
      <c r="F30" s="179"/>
      <c r="G30" s="179"/>
      <c r="H30" s="179"/>
      <c r="I30" s="179"/>
      <c r="J30" s="179"/>
      <c r="M30" s="227"/>
      <c r="N30" s="173"/>
      <c r="O30" s="173"/>
      <c r="P30" s="173"/>
      <c r="R30" s="173"/>
      <c r="S30" s="173"/>
      <c r="T30" s="172"/>
      <c r="U30" s="141"/>
    </row>
    <row r="31" spans="1:24" ht="15.75" customHeight="1" x14ac:dyDescent="0.25">
      <c r="B31" s="131" t="s">
        <v>98</v>
      </c>
      <c r="C31" s="183" t="s">
        <v>101</v>
      </c>
      <c r="D31" s="183" t="s">
        <v>102</v>
      </c>
      <c r="E31" s="183"/>
      <c r="F31" s="179"/>
      <c r="G31" s="179"/>
      <c r="H31" s="179"/>
      <c r="I31" s="179"/>
      <c r="J31" s="179"/>
      <c r="M31" s="227"/>
      <c r="N31" s="173"/>
      <c r="O31" s="173"/>
      <c r="P31" s="173"/>
      <c r="R31" s="173"/>
      <c r="S31" s="173"/>
      <c r="T31" s="172"/>
      <c r="U31" s="141"/>
    </row>
    <row r="32" spans="1:24" ht="15.75" customHeight="1" x14ac:dyDescent="0.25">
      <c r="B32" s="135" t="s">
        <v>99</v>
      </c>
      <c r="C32" s="185" t="s">
        <v>236</v>
      </c>
      <c r="D32" s="185" t="s">
        <v>105</v>
      </c>
      <c r="E32" s="185"/>
      <c r="F32" s="179"/>
      <c r="G32" s="179"/>
      <c r="H32" s="179"/>
      <c r="I32" s="179"/>
      <c r="J32" s="179"/>
      <c r="M32" s="227"/>
      <c r="N32" s="173"/>
      <c r="O32" s="173"/>
      <c r="P32" s="173"/>
      <c r="R32" s="173"/>
      <c r="S32" s="173"/>
      <c r="T32" s="172"/>
      <c r="U32" s="141"/>
    </row>
    <row r="33" spans="2:21" ht="15.75" customHeight="1" x14ac:dyDescent="0.25">
      <c r="B33" s="176" t="s">
        <v>100</v>
      </c>
      <c r="C33" s="185" t="s">
        <v>185</v>
      </c>
      <c r="D33" s="185" t="s">
        <v>237</v>
      </c>
      <c r="E33" s="185"/>
      <c r="F33" s="179"/>
      <c r="G33" s="179"/>
      <c r="H33" s="179"/>
      <c r="I33" s="179"/>
      <c r="J33" s="179"/>
      <c r="M33" s="227"/>
      <c r="N33" s="173"/>
      <c r="O33" s="173"/>
      <c r="P33" s="173"/>
      <c r="R33" s="173"/>
      <c r="S33" s="173"/>
      <c r="T33" s="172"/>
      <c r="U33" s="141"/>
    </row>
    <row r="34" spans="2:21" ht="15.75" customHeight="1" x14ac:dyDescent="0.25">
      <c r="B34" s="135" t="s">
        <v>315</v>
      </c>
      <c r="C34" s="185" t="s">
        <v>234</v>
      </c>
      <c r="D34" s="185" t="s">
        <v>235</v>
      </c>
      <c r="E34" s="185"/>
      <c r="M34" s="227"/>
      <c r="N34" s="173"/>
      <c r="O34" s="173"/>
      <c r="P34" s="173"/>
      <c r="R34" s="173"/>
      <c r="S34" s="173"/>
      <c r="T34" s="172"/>
      <c r="U34" s="141"/>
    </row>
    <row r="35" spans="2:21" ht="15.75" customHeight="1" x14ac:dyDescent="0.25">
      <c r="B35" s="135" t="s">
        <v>316</v>
      </c>
      <c r="C35" s="185" t="s">
        <v>234</v>
      </c>
      <c r="D35" s="185" t="s">
        <v>235</v>
      </c>
      <c r="E35" s="185"/>
      <c r="M35" s="227"/>
      <c r="N35" s="173"/>
      <c r="O35" s="173"/>
      <c r="P35" s="173"/>
      <c r="R35" s="173"/>
      <c r="S35" s="173"/>
      <c r="T35" s="172"/>
      <c r="U35" s="141"/>
    </row>
    <row r="36" spans="2:21" ht="15.75" customHeight="1" x14ac:dyDescent="0.25">
      <c r="C36" s="185"/>
      <c r="D36" s="185"/>
      <c r="E36" s="185"/>
      <c r="M36" s="227"/>
      <c r="N36" s="173"/>
      <c r="O36" s="173"/>
      <c r="P36" s="173"/>
      <c r="R36" s="173"/>
      <c r="S36" s="173"/>
      <c r="T36" s="172"/>
      <c r="U36" s="141"/>
    </row>
    <row r="37" spans="2:21" ht="15.75" customHeight="1" x14ac:dyDescent="0.25">
      <c r="B37" s="572" t="s">
        <v>214</v>
      </c>
      <c r="C37" s="572"/>
      <c r="D37" s="572"/>
      <c r="E37" s="572"/>
      <c r="F37" s="572"/>
      <c r="G37" s="572"/>
      <c r="H37" s="572"/>
      <c r="I37" s="572"/>
      <c r="M37" s="227"/>
      <c r="N37" s="173"/>
      <c r="O37" s="173"/>
      <c r="P37" s="173"/>
      <c r="R37" s="173"/>
      <c r="S37" s="173"/>
      <c r="T37" s="172"/>
      <c r="U37" s="141"/>
    </row>
    <row r="38" spans="2:21" ht="15.75" customHeight="1" x14ac:dyDescent="0.25">
      <c r="B38" s="128" t="s">
        <v>215</v>
      </c>
      <c r="C38" s="185"/>
      <c r="D38" s="185"/>
      <c r="E38" s="185"/>
      <c r="M38" s="227"/>
      <c r="N38" s="173"/>
      <c r="O38" s="173"/>
      <c r="P38" s="173"/>
      <c r="R38" s="173"/>
      <c r="S38" s="173"/>
      <c r="T38" s="172"/>
      <c r="U38" s="141"/>
    </row>
    <row r="39" spans="2:21" ht="15.75" customHeight="1" x14ac:dyDescent="0.25">
      <c r="B39" s="195"/>
      <c r="C39" s="219"/>
      <c r="D39" s="219"/>
      <c r="E39" s="219"/>
      <c r="F39" s="195"/>
      <c r="G39" s="195"/>
      <c r="H39" s="195"/>
      <c r="I39" s="195"/>
      <c r="J39" s="195"/>
      <c r="K39" s="195"/>
      <c r="L39" s="195"/>
      <c r="M39" s="195"/>
      <c r="N39" s="195"/>
      <c r="O39" s="194"/>
      <c r="P39" s="194"/>
      <c r="Q39" s="194"/>
      <c r="R39" s="318"/>
      <c r="S39" s="196"/>
      <c r="T39" s="304"/>
    </row>
    <row r="40" spans="2:21" ht="15.75" customHeight="1" x14ac:dyDescent="0.25">
      <c r="R40" s="305" t="s">
        <v>355</v>
      </c>
      <c r="S40" s="200"/>
      <c r="T40" s="314"/>
    </row>
    <row r="41" spans="2:21" ht="15.75" customHeight="1" x14ac:dyDescent="0.25">
      <c r="B41" s="191" t="s">
        <v>354</v>
      </c>
      <c r="C41" s="193" t="s">
        <v>2</v>
      </c>
      <c r="D41" s="193"/>
      <c r="E41" s="193"/>
      <c r="F41" s="193" t="s">
        <v>34</v>
      </c>
      <c r="G41" s="193" t="s">
        <v>35</v>
      </c>
      <c r="H41" s="193"/>
      <c r="I41" s="193"/>
      <c r="J41" s="193"/>
      <c r="K41" s="193"/>
      <c r="L41" s="193"/>
      <c r="M41" s="193" t="s">
        <v>36</v>
      </c>
      <c r="N41" s="193" t="s">
        <v>37</v>
      </c>
      <c r="O41" s="195"/>
      <c r="P41" s="195"/>
      <c r="Q41" s="195"/>
      <c r="R41" s="195" t="s">
        <v>81</v>
      </c>
      <c r="S41" s="196"/>
      <c r="T41" s="304"/>
    </row>
    <row r="42" spans="2:21" ht="15.75" customHeight="1" x14ac:dyDescent="0.25">
      <c r="B42" s="197"/>
      <c r="C42" s="146"/>
      <c r="D42" s="146"/>
      <c r="E42" s="146"/>
      <c r="F42" s="146"/>
      <c r="G42" s="146"/>
      <c r="H42" s="146"/>
      <c r="I42" s="146"/>
      <c r="J42" s="146"/>
      <c r="K42" s="146"/>
      <c r="L42" s="146"/>
      <c r="M42" s="146"/>
      <c r="N42" s="146"/>
      <c r="R42" s="305"/>
      <c r="S42" s="200"/>
      <c r="T42" s="200"/>
    </row>
    <row r="43" spans="2:21" ht="15.75" customHeight="1" x14ac:dyDescent="0.25">
      <c r="B43" s="197"/>
      <c r="C43" s="146"/>
      <c r="D43" s="146"/>
      <c r="E43" s="146"/>
      <c r="F43" s="146"/>
      <c r="G43" s="146"/>
      <c r="H43" s="146"/>
      <c r="I43" s="146"/>
      <c r="J43" s="146"/>
      <c r="K43" s="146"/>
      <c r="L43" s="146"/>
      <c r="M43" s="146"/>
      <c r="N43" s="146"/>
      <c r="R43" s="305"/>
      <c r="S43" s="200"/>
      <c r="T43" s="200"/>
    </row>
    <row r="44" spans="2:21" ht="15.75" customHeight="1" x14ac:dyDescent="0.25">
      <c r="B44" s="197"/>
      <c r="C44" s="146"/>
      <c r="D44" s="146"/>
      <c r="E44" s="146"/>
      <c r="F44" s="146"/>
      <c r="G44" s="146"/>
      <c r="H44" s="146"/>
      <c r="I44" s="146"/>
      <c r="J44" s="146"/>
      <c r="K44" s="146"/>
      <c r="L44" s="146"/>
      <c r="M44" s="146"/>
      <c r="N44" s="146"/>
      <c r="R44" s="305"/>
      <c r="S44" s="200"/>
      <c r="T44" s="200"/>
    </row>
    <row r="45" spans="2:21" ht="15.75" customHeight="1" x14ac:dyDescent="0.25">
      <c r="B45" s="197"/>
      <c r="C45" s="146"/>
      <c r="D45" s="146"/>
      <c r="E45" s="146"/>
      <c r="F45" s="146"/>
      <c r="G45" s="146"/>
      <c r="H45" s="146"/>
      <c r="I45" s="146"/>
      <c r="J45" s="146"/>
      <c r="K45" s="146"/>
      <c r="L45" s="146"/>
      <c r="M45" s="146"/>
      <c r="N45" s="146"/>
      <c r="R45" s="305"/>
      <c r="S45" s="200"/>
      <c r="T45" s="200"/>
    </row>
    <row r="46" spans="2:21" ht="15.75" customHeight="1" x14ac:dyDescent="0.25">
      <c r="B46" s="213"/>
      <c r="C46" s="214"/>
      <c r="D46" s="214"/>
      <c r="E46" s="214"/>
      <c r="F46" s="215"/>
      <c r="G46" s="216"/>
      <c r="H46" s="216"/>
      <c r="I46" s="216"/>
      <c r="J46" s="216"/>
      <c r="K46" s="216"/>
      <c r="L46" s="216"/>
      <c r="M46" s="164"/>
      <c r="N46" s="217"/>
      <c r="O46" s="218"/>
      <c r="P46" s="218"/>
      <c r="Q46" s="218"/>
    </row>
    <row r="47" spans="2:21" ht="15.75" customHeight="1" x14ac:dyDescent="0.25">
      <c r="B47" s="213"/>
      <c r="C47" s="214"/>
      <c r="D47" s="214"/>
      <c r="E47" s="214"/>
      <c r="F47" s="215"/>
      <c r="G47" s="216"/>
      <c r="H47" s="216"/>
      <c r="I47" s="216"/>
      <c r="J47" s="216"/>
      <c r="K47" s="216"/>
      <c r="L47" s="216"/>
      <c r="M47" s="164"/>
      <c r="N47" s="217"/>
      <c r="O47" s="218"/>
      <c r="P47" s="218"/>
      <c r="Q47" s="218"/>
    </row>
    <row r="48" spans="2:21" ht="15.75" customHeight="1" x14ac:dyDescent="0.25">
      <c r="B48" s="213"/>
      <c r="C48" s="214"/>
      <c r="D48" s="214"/>
      <c r="E48" s="214"/>
      <c r="F48" s="215"/>
      <c r="G48" s="216"/>
      <c r="H48" s="216"/>
      <c r="I48" s="216"/>
      <c r="J48" s="216"/>
      <c r="K48" s="216"/>
      <c r="L48" s="216"/>
      <c r="M48" s="235"/>
      <c r="N48" s="212"/>
      <c r="O48" s="147"/>
      <c r="P48" s="147"/>
      <c r="Q48" s="218"/>
      <c r="R48" s="144"/>
      <c r="S48" s="144"/>
      <c r="T48" s="144"/>
    </row>
    <row r="49" spans="2:23" ht="15.75" customHeight="1" x14ac:dyDescent="0.25">
      <c r="B49" s="213"/>
      <c r="C49" s="214"/>
      <c r="D49" s="214"/>
      <c r="E49" s="214"/>
      <c r="F49" s="215"/>
      <c r="G49" s="216"/>
      <c r="H49" s="216"/>
      <c r="I49" s="216"/>
      <c r="J49" s="216"/>
      <c r="K49" s="216"/>
      <c r="L49" s="216"/>
      <c r="M49" s="235"/>
      <c r="N49" s="212"/>
      <c r="O49" s="147"/>
      <c r="P49" s="147"/>
      <c r="Q49" s="218"/>
      <c r="R49" s="144"/>
      <c r="S49" s="144"/>
      <c r="T49" s="144"/>
    </row>
    <row r="50" spans="2:23" ht="15.75" customHeight="1" x14ac:dyDescent="0.25">
      <c r="B50" s="213"/>
      <c r="C50" s="214"/>
      <c r="D50" s="214"/>
      <c r="E50" s="214"/>
      <c r="F50" s="215"/>
      <c r="G50" s="216"/>
      <c r="H50" s="216"/>
      <c r="I50" s="216"/>
      <c r="J50" s="216"/>
      <c r="K50" s="216"/>
      <c r="L50" s="216"/>
      <c r="M50" s="235"/>
      <c r="N50" s="212"/>
      <c r="O50" s="147"/>
      <c r="P50" s="147"/>
      <c r="Q50" s="218"/>
      <c r="R50" s="144"/>
      <c r="S50" s="144"/>
      <c r="T50" s="144"/>
    </row>
    <row r="51" spans="2:23" ht="15.75" customHeight="1" x14ac:dyDescent="0.25">
      <c r="B51" s="213"/>
      <c r="C51" s="214"/>
      <c r="D51" s="214"/>
      <c r="E51" s="214"/>
      <c r="F51" s="215"/>
      <c r="G51" s="216"/>
      <c r="H51" s="216"/>
      <c r="I51" s="216"/>
      <c r="J51" s="216"/>
      <c r="K51" s="216"/>
      <c r="L51" s="216"/>
      <c r="M51" s="235"/>
      <c r="N51" s="212"/>
      <c r="O51" s="147"/>
      <c r="P51" s="147"/>
      <c r="Q51" s="218"/>
      <c r="R51" s="144"/>
      <c r="S51" s="144"/>
      <c r="T51" s="144"/>
    </row>
    <row r="52" spans="2:23" ht="15.75" customHeight="1" x14ac:dyDescent="0.25">
      <c r="F52" s="175"/>
      <c r="G52" s="243"/>
      <c r="H52" s="243"/>
      <c r="I52" s="243"/>
      <c r="J52" s="243"/>
      <c r="K52" s="243"/>
      <c r="L52" s="243"/>
      <c r="O52" s="144"/>
      <c r="P52" s="166"/>
      <c r="Q52" s="144"/>
      <c r="R52" s="144"/>
      <c r="S52" s="144"/>
      <c r="T52" s="166"/>
      <c r="V52" s="457" t="s">
        <v>301</v>
      </c>
      <c r="W52" s="173">
        <f>W19</f>
        <v>63022.35</v>
      </c>
    </row>
    <row r="53" spans="2:23" ht="15.75" customHeight="1" x14ac:dyDescent="0.25">
      <c r="O53" s="144"/>
      <c r="P53" s="144"/>
      <c r="Q53" s="144"/>
      <c r="R53" s="144"/>
      <c r="S53" s="144"/>
      <c r="T53" s="144"/>
    </row>
    <row r="54" spans="2:23" ht="15.75" customHeight="1" x14ac:dyDescent="0.25">
      <c r="O54" s="144"/>
      <c r="P54" s="144"/>
      <c r="Q54" s="144"/>
      <c r="R54" s="144"/>
      <c r="S54" s="144"/>
      <c r="T54" s="144"/>
    </row>
    <row r="55" spans="2:23" ht="15.75" customHeight="1" x14ac:dyDescent="0.25">
      <c r="O55" s="144"/>
      <c r="P55" s="144"/>
      <c r="Q55" s="144"/>
      <c r="R55" s="144"/>
      <c r="S55" s="144"/>
      <c r="T55" s="144"/>
    </row>
    <row r="56" spans="2:23" ht="15.75" customHeight="1" x14ac:dyDescent="0.25">
      <c r="O56" s="144"/>
      <c r="P56" s="144"/>
      <c r="Q56" s="144"/>
      <c r="R56" s="144"/>
      <c r="S56" s="144"/>
      <c r="T56" s="144"/>
    </row>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7:I37"/>
    <mergeCell ref="B28:G28"/>
    <mergeCell ref="B23:G23"/>
    <mergeCell ref="B25:G25"/>
    <mergeCell ref="B27:G27"/>
  </mergeCells>
  <conditionalFormatting sqref="A7:P18 U7:X18 R7:S18">
    <cfRule type="expression" dxfId="25" priority="1">
      <formula>MOD(ROW(),2)=0</formula>
    </cfRule>
  </conditionalFormatting>
  <hyperlinks>
    <hyperlink ref="B28" r:id="rId1"/>
  </hyperlinks>
  <printOptions horizontalCentered="1" gridLines="1"/>
  <pageMargins left="0" right="0" top="0.75" bottom="0.75" header="0.3" footer="0.3"/>
  <pageSetup scale="54" orientation="landscape" horizontalDpi="1200" verticalDpi="120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H7" activePane="bottomRight" state="frozen"/>
      <selection activeCell="X1" sqref="X1:X1048576"/>
      <selection pane="topRight" activeCell="X1" sqref="X1:X1048576"/>
      <selection pane="bottomLeft" activeCell="X1" sqref="X1:X1048576"/>
      <selection pane="bottomRight" activeCell="Y7" sqref="Y7:Y22"/>
    </sheetView>
  </sheetViews>
  <sheetFormatPr defaultColWidth="9.140625" defaultRowHeight="15" x14ac:dyDescent="0.25"/>
  <cols>
    <col min="1" max="1" width="7.85546875" style="135" customWidth="1"/>
    <col min="2" max="2" width="70" style="135" bestFit="1" customWidth="1"/>
    <col min="3" max="3" width="26.85546875" style="135" customWidth="1"/>
    <col min="4" max="4" width="14.28515625" style="135" customWidth="1"/>
    <col min="5" max="5" width="9.28515625" style="135" customWidth="1"/>
    <col min="6" max="6" width="19.28515625" style="135" customWidth="1"/>
    <col min="7" max="7" width="23" style="135" customWidth="1"/>
    <col min="8" max="8" width="10.85546875" style="135" customWidth="1"/>
    <col min="9" max="10" width="13" style="135" customWidth="1"/>
    <col min="11" max="11" width="16.140625" style="135" customWidth="1"/>
    <col min="12" max="12" width="14.85546875" style="135" customWidth="1"/>
    <col min="13" max="13" width="20.28515625" style="135" customWidth="1"/>
    <col min="14" max="14" width="15.85546875" style="135" bestFit="1" customWidth="1"/>
    <col min="15" max="15" width="13.7109375" style="135" customWidth="1"/>
    <col min="16" max="16" width="15.85546875" style="135" bestFit="1" customWidth="1"/>
    <col min="17" max="17" width="3.7109375" style="135" customWidth="1"/>
    <col min="18" max="18" width="15.85546875" style="135" customWidth="1"/>
    <col min="19" max="19" width="16.140625" style="135" customWidth="1"/>
    <col min="20" max="20" width="3.7109375" style="141" customWidth="1"/>
    <col min="21" max="21" width="14" style="135" bestFit="1" customWidth="1"/>
    <col min="22" max="22" width="15" style="135" bestFit="1" customWidth="1"/>
    <col min="23" max="23" width="14" style="135" bestFit="1" customWidth="1"/>
    <col min="24" max="24" width="14.28515625" style="135" customWidth="1"/>
    <col min="25" max="25" width="15.85546875" style="135" bestFit="1" customWidth="1"/>
    <col min="26" max="26" width="11.7109375" style="135" bestFit="1" customWidth="1"/>
    <col min="27" max="16384" width="9.140625" style="135"/>
  </cols>
  <sheetData>
    <row r="1" spans="1:25" ht="15.75" customHeight="1" x14ac:dyDescent="0.25">
      <c r="A1" s="132" t="s">
        <v>21</v>
      </c>
    </row>
    <row r="2" spans="1:25" ht="15.75" customHeight="1" x14ac:dyDescent="0.25">
      <c r="A2" s="138" t="str">
        <f>'#3421 Worthington High School'!A2</f>
        <v>Federal Grant Allocations/Reimbursements as of: 06/30/2023</v>
      </c>
      <c r="B2" s="202"/>
      <c r="E2" s="185"/>
      <c r="N2" s="140"/>
      <c r="O2" s="140"/>
      <c r="Q2" s="141"/>
      <c r="R2" s="141"/>
      <c r="S2" s="141"/>
    </row>
    <row r="3" spans="1:25" ht="15.75" customHeight="1" x14ac:dyDescent="0.25">
      <c r="A3" s="142" t="s">
        <v>64</v>
      </c>
      <c r="B3" s="132"/>
      <c r="D3" s="132"/>
      <c r="E3" s="132"/>
      <c r="F3" s="132"/>
      <c r="Q3" s="141"/>
      <c r="R3" s="141"/>
      <c r="S3" s="141"/>
      <c r="U3" s="136"/>
      <c r="V3" s="143"/>
    </row>
    <row r="4" spans="1:25" ht="15.75" customHeight="1" x14ac:dyDescent="0.25">
      <c r="A4" s="132" t="s">
        <v>147</v>
      </c>
      <c r="N4" s="145"/>
      <c r="O4" s="145"/>
      <c r="P4" s="145"/>
      <c r="Q4" s="146"/>
      <c r="R4" s="141"/>
      <c r="S4" s="141"/>
      <c r="T4" s="146"/>
      <c r="U4" s="574" t="s">
        <v>211</v>
      </c>
      <c r="V4" s="574"/>
      <c r="W4" s="574"/>
      <c r="X4" s="148"/>
      <c r="Y4" s="147"/>
    </row>
    <row r="5" spans="1:25" ht="15.75" thickBot="1" x14ac:dyDescent="0.3">
      <c r="H5" s="148"/>
      <c r="I5" s="148"/>
      <c r="N5" s="145"/>
      <c r="O5" s="145"/>
      <c r="P5" s="145"/>
      <c r="Q5" s="146"/>
      <c r="R5" s="150"/>
      <c r="S5" s="150"/>
      <c r="T5" s="146"/>
      <c r="U5" s="577"/>
      <c r="V5" s="577"/>
      <c r="W5" s="577"/>
      <c r="X5" s="146"/>
      <c r="Y5" s="151"/>
    </row>
    <row r="6" spans="1:25" s="205" customFormat="1" ht="85.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204"/>
      <c r="R6" s="154" t="s">
        <v>256</v>
      </c>
      <c r="S6" s="155" t="s">
        <v>257</v>
      </c>
      <c r="T6" s="204"/>
      <c r="U6" s="363" t="s">
        <v>263</v>
      </c>
      <c r="V6" s="364" t="s">
        <v>350</v>
      </c>
      <c r="W6" s="365" t="s">
        <v>351</v>
      </c>
      <c r="X6" s="410" t="s">
        <v>342</v>
      </c>
      <c r="Y6" s="159" t="str">
        <f>'#3421 Worthington High School'!X6</f>
        <v>Available Budget as of 06/30/2023</v>
      </c>
    </row>
    <row r="7" spans="1:25" ht="15.75" customHeight="1" x14ac:dyDescent="0.25">
      <c r="A7" s="137">
        <v>4201</v>
      </c>
      <c r="B7" s="135" t="s">
        <v>326</v>
      </c>
      <c r="C7" s="392" t="s">
        <v>95</v>
      </c>
      <c r="D7" s="185" t="s">
        <v>218</v>
      </c>
      <c r="E7" s="185" t="s">
        <v>253</v>
      </c>
      <c r="F7" s="135" t="s">
        <v>219</v>
      </c>
      <c r="G7" s="137" t="s">
        <v>7</v>
      </c>
      <c r="H7" s="170">
        <v>2.7199999999999998E-2</v>
      </c>
      <c r="I7" s="170">
        <v>0.15010000000000001</v>
      </c>
      <c r="J7" s="171">
        <v>45107</v>
      </c>
      <c r="K7" s="171">
        <v>45108</v>
      </c>
      <c r="L7" s="171">
        <v>44743</v>
      </c>
      <c r="M7" s="137" t="s">
        <v>212</v>
      </c>
      <c r="N7" s="411">
        <v>513543</v>
      </c>
      <c r="O7" s="412">
        <v>0</v>
      </c>
      <c r="P7" s="398">
        <f t="shared" ref="P7:P22" si="0">N7+O7</f>
        <v>513543</v>
      </c>
      <c r="Q7" s="450"/>
      <c r="R7" s="411">
        <v>0</v>
      </c>
      <c r="S7" s="398">
        <f>P7-R7</f>
        <v>513543</v>
      </c>
      <c r="T7" s="418"/>
      <c r="U7" s="396">
        <v>274174.90999999997</v>
      </c>
      <c r="V7" s="397">
        <v>0</v>
      </c>
      <c r="W7" s="397">
        <f>U7+V7</f>
        <v>274174.90999999997</v>
      </c>
      <c r="X7" s="515">
        <v>0</v>
      </c>
      <c r="Y7" s="503">
        <f t="shared" ref="Y7:Y22" si="1">S7-W7</f>
        <v>239368.09000000003</v>
      </c>
    </row>
    <row r="8" spans="1:25" ht="15.75" customHeight="1" x14ac:dyDescent="0.25">
      <c r="A8" s="137">
        <v>4253</v>
      </c>
      <c r="B8" s="135" t="s">
        <v>114</v>
      </c>
      <c r="C8" s="293" t="s">
        <v>108</v>
      </c>
      <c r="D8" s="137" t="s">
        <v>216</v>
      </c>
      <c r="E8" s="137" t="s">
        <v>240</v>
      </c>
      <c r="F8" s="135" t="s">
        <v>217</v>
      </c>
      <c r="G8" s="137" t="s">
        <v>7</v>
      </c>
      <c r="H8" s="170">
        <v>2.7199999999999998E-2</v>
      </c>
      <c r="I8" s="170">
        <v>0.15010000000000001</v>
      </c>
      <c r="J8" s="171">
        <v>45107</v>
      </c>
      <c r="K8" s="171">
        <v>45108</v>
      </c>
      <c r="L8" s="171">
        <v>44743</v>
      </c>
      <c r="M8" s="160" t="s">
        <v>212</v>
      </c>
      <c r="N8" s="414">
        <v>31210.799999999999</v>
      </c>
      <c r="O8" s="415">
        <v>0</v>
      </c>
      <c r="P8" s="386">
        <f t="shared" si="0"/>
        <v>31210.799999999999</v>
      </c>
      <c r="Q8" s="450"/>
      <c r="R8" s="414">
        <v>0</v>
      </c>
      <c r="S8" s="386">
        <f>P8-R8</f>
        <v>31210.799999999999</v>
      </c>
      <c r="T8" s="418"/>
      <c r="U8" s="399">
        <v>31210.799999999999</v>
      </c>
      <c r="V8" s="385">
        <v>0</v>
      </c>
      <c r="W8" s="385">
        <f>U8+V8</f>
        <v>31210.799999999999</v>
      </c>
      <c r="X8" s="484">
        <v>0</v>
      </c>
      <c r="Y8" s="458">
        <f t="shared" si="1"/>
        <v>0</v>
      </c>
    </row>
    <row r="9" spans="1:25" ht="15.75" customHeight="1" x14ac:dyDescent="0.25">
      <c r="A9" s="137">
        <v>4260</v>
      </c>
      <c r="B9" s="135" t="s">
        <v>328</v>
      </c>
      <c r="C9" s="392" t="s">
        <v>330</v>
      </c>
      <c r="D9" s="185" t="s">
        <v>292</v>
      </c>
      <c r="E9" s="185" t="s">
        <v>293</v>
      </c>
      <c r="F9" s="135" t="s">
        <v>294</v>
      </c>
      <c r="G9" s="185" t="s">
        <v>7</v>
      </c>
      <c r="H9" s="170">
        <v>2.63E-2</v>
      </c>
      <c r="I9" s="170">
        <v>0.1845</v>
      </c>
      <c r="J9" s="171">
        <v>45199</v>
      </c>
      <c r="K9" s="171">
        <v>45214</v>
      </c>
      <c r="L9" s="171">
        <v>44378</v>
      </c>
      <c r="M9" s="137" t="s">
        <v>192</v>
      </c>
      <c r="N9" s="414">
        <v>9972.27</v>
      </c>
      <c r="O9" s="415">
        <v>0</v>
      </c>
      <c r="P9" s="386">
        <f>N9+O9</f>
        <v>9972.27</v>
      </c>
      <c r="Q9" s="450"/>
      <c r="R9" s="414">
        <v>9972.27</v>
      </c>
      <c r="S9" s="386">
        <f t="shared" ref="S9:S22" si="2">P9-R9</f>
        <v>0</v>
      </c>
      <c r="T9" s="418"/>
      <c r="U9" s="399">
        <v>0</v>
      </c>
      <c r="V9" s="385">
        <v>0</v>
      </c>
      <c r="W9" s="385">
        <v>0</v>
      </c>
      <c r="X9" s="484">
        <v>0</v>
      </c>
      <c r="Y9" s="458">
        <f t="shared" si="1"/>
        <v>0</v>
      </c>
    </row>
    <row r="10" spans="1:25" ht="15.75" customHeight="1" x14ac:dyDescent="0.25">
      <c r="A10" s="137">
        <v>4423</v>
      </c>
      <c r="B10" s="135" t="s">
        <v>210</v>
      </c>
      <c r="C10" s="293" t="s">
        <v>305</v>
      </c>
      <c r="D10" s="137" t="s">
        <v>183</v>
      </c>
      <c r="E10" s="137" t="s">
        <v>242</v>
      </c>
      <c r="F10" s="135" t="s">
        <v>196</v>
      </c>
      <c r="G10" s="137" t="s">
        <v>7</v>
      </c>
      <c r="H10" s="170">
        <v>2.7199999999999998E-2</v>
      </c>
      <c r="I10" s="170">
        <v>0.15010000000000001</v>
      </c>
      <c r="J10" s="171">
        <v>45199</v>
      </c>
      <c r="K10" s="171">
        <v>45214</v>
      </c>
      <c r="L10" s="171">
        <v>44201</v>
      </c>
      <c r="M10" s="137" t="s">
        <v>192</v>
      </c>
      <c r="N10" s="384">
        <v>222530.84</v>
      </c>
      <c r="O10" s="385">
        <v>0</v>
      </c>
      <c r="P10" s="386">
        <f t="shared" si="0"/>
        <v>222530.84</v>
      </c>
      <c r="Q10" s="130"/>
      <c r="R10" s="399">
        <v>0</v>
      </c>
      <c r="S10" s="386">
        <f t="shared" si="2"/>
        <v>222530.84</v>
      </c>
      <c r="T10" s="418"/>
      <c r="U10" s="399">
        <v>135107.78</v>
      </c>
      <c r="V10" s="385">
        <v>0</v>
      </c>
      <c r="W10" s="385">
        <f t="shared" ref="W10:W22" si="3">U10+V10</f>
        <v>135107.78</v>
      </c>
      <c r="X10" s="484">
        <v>0</v>
      </c>
      <c r="Y10" s="458">
        <f t="shared" si="1"/>
        <v>87423.06</v>
      </c>
    </row>
    <row r="11" spans="1:25" ht="15.75" customHeight="1" x14ac:dyDescent="0.25">
      <c r="A11" s="137">
        <v>4426</v>
      </c>
      <c r="B11" s="135" t="s">
        <v>320</v>
      </c>
      <c r="C11" s="293" t="s">
        <v>305</v>
      </c>
      <c r="D11" s="137" t="s">
        <v>183</v>
      </c>
      <c r="E11" s="137" t="s">
        <v>252</v>
      </c>
      <c r="F11" s="135" t="s">
        <v>184</v>
      </c>
      <c r="G11" s="137" t="s">
        <v>7</v>
      </c>
      <c r="H11" s="170">
        <v>2.7199999999999998E-2</v>
      </c>
      <c r="I11" s="170">
        <v>0.15010000000000001</v>
      </c>
      <c r="J11" s="171">
        <v>45199</v>
      </c>
      <c r="K11" s="171">
        <v>45214</v>
      </c>
      <c r="L11" s="171">
        <v>44201</v>
      </c>
      <c r="M11" s="137" t="s">
        <v>190</v>
      </c>
      <c r="N11" s="384">
        <v>411928.33</v>
      </c>
      <c r="O11" s="385">
        <v>0</v>
      </c>
      <c r="P11" s="386">
        <f t="shared" si="0"/>
        <v>411928.33</v>
      </c>
      <c r="Q11" s="130"/>
      <c r="R11" s="399">
        <v>0</v>
      </c>
      <c r="S11" s="386">
        <f t="shared" si="2"/>
        <v>411928.33</v>
      </c>
      <c r="T11" s="418"/>
      <c r="U11" s="399">
        <v>0</v>
      </c>
      <c r="V11" s="385">
        <v>0</v>
      </c>
      <c r="W11" s="385">
        <f t="shared" si="3"/>
        <v>0</v>
      </c>
      <c r="X11" s="484">
        <v>0</v>
      </c>
      <c r="Y11" s="458">
        <f t="shared" si="1"/>
        <v>411928.33</v>
      </c>
    </row>
    <row r="12" spans="1:25" ht="15.75" customHeight="1" x14ac:dyDescent="0.25">
      <c r="A12" s="137">
        <v>4427</v>
      </c>
      <c r="B12" s="135" t="s">
        <v>193</v>
      </c>
      <c r="C12" s="293" t="s">
        <v>305</v>
      </c>
      <c r="D12" s="137" t="s">
        <v>183</v>
      </c>
      <c r="E12" s="137" t="s">
        <v>249</v>
      </c>
      <c r="F12" s="135" t="s">
        <v>195</v>
      </c>
      <c r="G12" s="137" t="s">
        <v>7</v>
      </c>
      <c r="H12" s="170">
        <v>2.7199999999999998E-2</v>
      </c>
      <c r="I12" s="170">
        <v>0.15010000000000001</v>
      </c>
      <c r="J12" s="171">
        <v>45199</v>
      </c>
      <c r="K12" s="171">
        <v>45214</v>
      </c>
      <c r="L12" s="171">
        <v>44201</v>
      </c>
      <c r="M12" s="137" t="s">
        <v>191</v>
      </c>
      <c r="N12" s="384">
        <v>47013.56</v>
      </c>
      <c r="O12" s="385">
        <v>0</v>
      </c>
      <c r="P12" s="386">
        <f t="shared" si="0"/>
        <v>47013.56</v>
      </c>
      <c r="Q12" s="130"/>
      <c r="R12" s="399">
        <v>0</v>
      </c>
      <c r="S12" s="386">
        <f t="shared" si="2"/>
        <v>47013.56</v>
      </c>
      <c r="T12" s="418"/>
      <c r="U12" s="399">
        <v>0</v>
      </c>
      <c r="V12" s="385">
        <v>0</v>
      </c>
      <c r="W12" s="385">
        <f t="shared" si="3"/>
        <v>0</v>
      </c>
      <c r="X12" s="484">
        <v>0</v>
      </c>
      <c r="Y12" s="458">
        <f t="shared" si="1"/>
        <v>47013.56</v>
      </c>
    </row>
    <row r="13" spans="1:25" ht="15.75" customHeight="1" x14ac:dyDescent="0.25">
      <c r="A13" s="137">
        <v>4428</v>
      </c>
      <c r="B13" s="135" t="s">
        <v>208</v>
      </c>
      <c r="C13" s="293" t="s">
        <v>305</v>
      </c>
      <c r="D13" s="137" t="s">
        <v>183</v>
      </c>
      <c r="E13" s="137" t="s">
        <v>241</v>
      </c>
      <c r="F13" s="135" t="s">
        <v>209</v>
      </c>
      <c r="G13" s="137" t="s">
        <v>7</v>
      </c>
      <c r="H13" s="170">
        <v>2.7199999999999998E-2</v>
      </c>
      <c r="I13" s="170">
        <v>0.15010000000000001</v>
      </c>
      <c r="J13" s="171">
        <v>45199</v>
      </c>
      <c r="K13" s="171">
        <v>45214</v>
      </c>
      <c r="L13" s="171">
        <v>44201</v>
      </c>
      <c r="M13" s="137" t="s">
        <v>230</v>
      </c>
      <c r="N13" s="384">
        <v>31062.83</v>
      </c>
      <c r="O13" s="385">
        <v>0</v>
      </c>
      <c r="P13" s="386">
        <f t="shared" si="0"/>
        <v>31062.83</v>
      </c>
      <c r="Q13" s="130"/>
      <c r="R13" s="399">
        <v>0</v>
      </c>
      <c r="S13" s="386">
        <f t="shared" si="2"/>
        <v>31062.83</v>
      </c>
      <c r="T13" s="418"/>
      <c r="U13" s="399">
        <v>0</v>
      </c>
      <c r="V13" s="385">
        <v>0</v>
      </c>
      <c r="W13" s="385">
        <f t="shared" si="3"/>
        <v>0</v>
      </c>
      <c r="X13" s="484">
        <v>0</v>
      </c>
      <c r="Y13" s="458">
        <f t="shared" si="1"/>
        <v>31062.83</v>
      </c>
    </row>
    <row r="14" spans="1:25" ht="15.75" customHeight="1" x14ac:dyDescent="0.25">
      <c r="A14" s="137">
        <v>4429</v>
      </c>
      <c r="B14" s="135" t="s">
        <v>206</v>
      </c>
      <c r="C14" s="293" t="s">
        <v>305</v>
      </c>
      <c r="D14" s="137" t="s">
        <v>183</v>
      </c>
      <c r="E14" s="137" t="s">
        <v>247</v>
      </c>
      <c r="F14" s="135" t="s">
        <v>207</v>
      </c>
      <c r="G14" s="137" t="s">
        <v>7</v>
      </c>
      <c r="H14" s="170">
        <v>2.7199999999999998E-2</v>
      </c>
      <c r="I14" s="170">
        <v>0.15010000000000001</v>
      </c>
      <c r="J14" s="171">
        <v>45199</v>
      </c>
      <c r="K14" s="171">
        <v>45214</v>
      </c>
      <c r="L14" s="171">
        <v>44201</v>
      </c>
      <c r="M14" s="137" t="s">
        <v>229</v>
      </c>
      <c r="N14" s="384">
        <v>3790.83</v>
      </c>
      <c r="O14" s="385">
        <v>0</v>
      </c>
      <c r="P14" s="386">
        <f t="shared" si="0"/>
        <v>3790.83</v>
      </c>
      <c r="Q14" s="130"/>
      <c r="R14" s="399">
        <v>0</v>
      </c>
      <c r="S14" s="386">
        <f t="shared" si="2"/>
        <v>3790.83</v>
      </c>
      <c r="T14" s="418"/>
      <c r="U14" s="399">
        <v>0</v>
      </c>
      <c r="V14" s="385">
        <v>0</v>
      </c>
      <c r="W14" s="385">
        <f t="shared" si="3"/>
        <v>0</v>
      </c>
      <c r="X14" s="484">
        <v>0</v>
      </c>
      <c r="Y14" s="458">
        <f t="shared" si="1"/>
        <v>3790.83</v>
      </c>
    </row>
    <row r="15" spans="1:25" s="144" customFormat="1" ht="15.75" customHeight="1" x14ac:dyDescent="0.25">
      <c r="A15" s="160">
        <v>4440</v>
      </c>
      <c r="B15" s="144" t="s">
        <v>130</v>
      </c>
      <c r="C15" s="444" t="s">
        <v>182</v>
      </c>
      <c r="D15" s="162" t="s">
        <v>198</v>
      </c>
      <c r="E15" s="162" t="s">
        <v>304</v>
      </c>
      <c r="F15" s="144" t="s">
        <v>303</v>
      </c>
      <c r="G15" s="162" t="s">
        <v>7</v>
      </c>
      <c r="H15" s="163">
        <v>2.63E-2</v>
      </c>
      <c r="I15" s="163">
        <v>0.1845</v>
      </c>
      <c r="J15" s="164">
        <v>44773</v>
      </c>
      <c r="K15" s="164">
        <v>44788</v>
      </c>
      <c r="L15" s="164">
        <v>44378</v>
      </c>
      <c r="M15" s="160" t="s">
        <v>197</v>
      </c>
      <c r="N15" s="422">
        <v>72614.009999999995</v>
      </c>
      <c r="O15" s="431">
        <v>0</v>
      </c>
      <c r="P15" s="390">
        <v>72614.009999999995</v>
      </c>
      <c r="Q15" s="451"/>
      <c r="R15" s="422">
        <v>0</v>
      </c>
      <c r="S15" s="390">
        <f>P15-R15</f>
        <v>72614.009999999995</v>
      </c>
      <c r="T15" s="452"/>
      <c r="U15" s="384">
        <v>72614.009999999995</v>
      </c>
      <c r="V15" s="391">
        <v>0</v>
      </c>
      <c r="W15" s="391">
        <f>V15+U15</f>
        <v>72614.009999999995</v>
      </c>
      <c r="X15" s="483">
        <v>0</v>
      </c>
      <c r="Y15" s="442">
        <f>S15-W15</f>
        <v>0</v>
      </c>
    </row>
    <row r="16" spans="1:25" ht="15.75" customHeight="1" x14ac:dyDescent="0.25">
      <c r="A16" s="137">
        <v>4452</v>
      </c>
      <c r="B16" s="135" t="s">
        <v>204</v>
      </c>
      <c r="C16" s="293" t="s">
        <v>200</v>
      </c>
      <c r="D16" s="137" t="s">
        <v>201</v>
      </c>
      <c r="E16" s="137" t="s">
        <v>245</v>
      </c>
      <c r="F16" s="135" t="s">
        <v>205</v>
      </c>
      <c r="G16" s="137" t="s">
        <v>7</v>
      </c>
      <c r="H16" s="170">
        <v>0.05</v>
      </c>
      <c r="I16" s="170">
        <v>0.15010000000000001</v>
      </c>
      <c r="J16" s="171">
        <v>45565</v>
      </c>
      <c r="K16" s="171">
        <v>45580</v>
      </c>
      <c r="L16" s="171">
        <v>44279</v>
      </c>
      <c r="M16" s="137" t="s">
        <v>203</v>
      </c>
      <c r="N16" s="384">
        <v>402645.99</v>
      </c>
      <c r="O16" s="385">
        <v>63.07</v>
      </c>
      <c r="P16" s="386">
        <f t="shared" si="0"/>
        <v>402709.06</v>
      </c>
      <c r="Q16" s="130"/>
      <c r="R16" s="399">
        <v>0</v>
      </c>
      <c r="S16" s="386">
        <f t="shared" si="2"/>
        <v>402709.06</v>
      </c>
      <c r="T16" s="418"/>
      <c r="U16" s="399">
        <v>0</v>
      </c>
      <c r="V16" s="385">
        <v>0</v>
      </c>
      <c r="W16" s="385">
        <f t="shared" si="3"/>
        <v>0</v>
      </c>
      <c r="X16" s="484">
        <v>0</v>
      </c>
      <c r="Y16" s="458">
        <f t="shared" si="1"/>
        <v>402709.06</v>
      </c>
    </row>
    <row r="17" spans="1:25" s="144" customFormat="1" ht="15.75" customHeight="1" x14ac:dyDescent="0.25">
      <c r="A17" s="160">
        <v>4454</v>
      </c>
      <c r="B17" s="144" t="s">
        <v>306</v>
      </c>
      <c r="C17" s="218" t="s">
        <v>200</v>
      </c>
      <c r="D17" s="160" t="s">
        <v>201</v>
      </c>
      <c r="E17" s="160" t="s">
        <v>248</v>
      </c>
      <c r="F17" s="144" t="s">
        <v>228</v>
      </c>
      <c r="G17" s="160" t="s">
        <v>7</v>
      </c>
      <c r="H17" s="163">
        <v>0.05</v>
      </c>
      <c r="I17" s="163">
        <v>0.15010000000000001</v>
      </c>
      <c r="J17" s="164">
        <v>45565</v>
      </c>
      <c r="K17" s="164">
        <v>45580</v>
      </c>
      <c r="L17" s="164">
        <v>44279</v>
      </c>
      <c r="M17" s="160" t="s">
        <v>327</v>
      </c>
      <c r="N17" s="384">
        <v>19924.45</v>
      </c>
      <c r="O17" s="391">
        <v>367.1</v>
      </c>
      <c r="P17" s="390">
        <f t="shared" si="0"/>
        <v>20291.55</v>
      </c>
      <c r="Q17" s="133"/>
      <c r="R17" s="384">
        <v>0</v>
      </c>
      <c r="S17" s="390">
        <f t="shared" si="2"/>
        <v>20291.55</v>
      </c>
      <c r="T17" s="452"/>
      <c r="U17" s="384">
        <v>0</v>
      </c>
      <c r="V17" s="391">
        <v>0</v>
      </c>
      <c r="W17" s="391">
        <f t="shared" si="3"/>
        <v>0</v>
      </c>
      <c r="X17" s="483">
        <v>20291.55</v>
      </c>
      <c r="Y17" s="442">
        <f>S17-W17-X17</f>
        <v>0</v>
      </c>
    </row>
    <row r="18" spans="1:25" s="144" customFormat="1" ht="15.75" customHeight="1" x14ac:dyDescent="0.25">
      <c r="A18" s="160">
        <v>4457</v>
      </c>
      <c r="B18" s="144" t="s">
        <v>266</v>
      </c>
      <c r="C18" s="218" t="s">
        <v>200</v>
      </c>
      <c r="D18" s="160" t="s">
        <v>201</v>
      </c>
      <c r="E18" s="160" t="s">
        <v>267</v>
      </c>
      <c r="F18" s="144" t="s">
        <v>268</v>
      </c>
      <c r="G18" s="160" t="s">
        <v>7</v>
      </c>
      <c r="H18" s="163">
        <v>0.05</v>
      </c>
      <c r="I18" s="163">
        <v>0.15010000000000001</v>
      </c>
      <c r="J18" s="164">
        <v>45565</v>
      </c>
      <c r="K18" s="164">
        <v>45580</v>
      </c>
      <c r="L18" s="164">
        <v>44279</v>
      </c>
      <c r="M18" s="160" t="s">
        <v>312</v>
      </c>
      <c r="N18" s="384">
        <v>9483.44</v>
      </c>
      <c r="O18" s="391">
        <v>0</v>
      </c>
      <c r="P18" s="390">
        <f t="shared" si="0"/>
        <v>9483.44</v>
      </c>
      <c r="Q18" s="133"/>
      <c r="R18" s="384">
        <v>0</v>
      </c>
      <c r="S18" s="390">
        <f t="shared" si="2"/>
        <v>9483.44</v>
      </c>
      <c r="T18" s="452"/>
      <c r="U18" s="384">
        <v>0</v>
      </c>
      <c r="V18" s="391">
        <v>0</v>
      </c>
      <c r="W18" s="391">
        <f t="shared" si="3"/>
        <v>0</v>
      </c>
      <c r="X18" s="483">
        <v>0</v>
      </c>
      <c r="Y18" s="442">
        <f t="shared" si="1"/>
        <v>9483.44</v>
      </c>
    </row>
    <row r="19" spans="1:25" ht="15.75" customHeight="1" x14ac:dyDescent="0.25">
      <c r="A19" s="137">
        <v>4459</v>
      </c>
      <c r="B19" s="135" t="s">
        <v>243</v>
      </c>
      <c r="C19" s="293" t="s">
        <v>200</v>
      </c>
      <c r="D19" s="137" t="s">
        <v>201</v>
      </c>
      <c r="E19" s="137" t="s">
        <v>244</v>
      </c>
      <c r="F19" s="135" t="s">
        <v>202</v>
      </c>
      <c r="G19" s="137" t="s">
        <v>7</v>
      </c>
      <c r="H19" s="170">
        <v>0.05</v>
      </c>
      <c r="I19" s="170">
        <v>0.15010000000000001</v>
      </c>
      <c r="J19" s="171">
        <v>45565</v>
      </c>
      <c r="K19" s="171">
        <v>45580</v>
      </c>
      <c r="L19" s="171">
        <v>44279</v>
      </c>
      <c r="M19" s="137" t="s">
        <v>203</v>
      </c>
      <c r="N19" s="384">
        <v>1610583.95</v>
      </c>
      <c r="O19" s="385">
        <v>252.3</v>
      </c>
      <c r="P19" s="386">
        <f t="shared" si="0"/>
        <v>1610836.25</v>
      </c>
      <c r="Q19" s="130"/>
      <c r="R19" s="399">
        <v>0</v>
      </c>
      <c r="S19" s="386">
        <f t="shared" si="2"/>
        <v>1610836.25</v>
      </c>
      <c r="T19" s="418"/>
      <c r="U19" s="399">
        <v>155871.07</v>
      </c>
      <c r="V19" s="385">
        <v>0</v>
      </c>
      <c r="W19" s="385">
        <f t="shared" si="3"/>
        <v>155871.07</v>
      </c>
      <c r="X19" s="484">
        <v>0</v>
      </c>
      <c r="Y19" s="458">
        <f t="shared" si="1"/>
        <v>1454965.18</v>
      </c>
    </row>
    <row r="20" spans="1:25" ht="15.75" customHeight="1" x14ac:dyDescent="0.25">
      <c r="A20" s="137">
        <v>4461</v>
      </c>
      <c r="B20" s="135" t="s">
        <v>288</v>
      </c>
      <c r="C20" s="293" t="s">
        <v>200</v>
      </c>
      <c r="D20" s="137" t="s">
        <v>201</v>
      </c>
      <c r="E20" s="137" t="s">
        <v>273</v>
      </c>
      <c r="F20" s="135" t="s">
        <v>274</v>
      </c>
      <c r="G20" s="137" t="s">
        <v>7</v>
      </c>
      <c r="H20" s="170">
        <v>0.05</v>
      </c>
      <c r="I20" s="170">
        <v>0.15010000000000001</v>
      </c>
      <c r="J20" s="171">
        <v>45565</v>
      </c>
      <c r="K20" s="171">
        <v>45580</v>
      </c>
      <c r="L20" s="171">
        <v>44279</v>
      </c>
      <c r="M20" s="137" t="s">
        <v>310</v>
      </c>
      <c r="N20" s="384">
        <v>10663.33</v>
      </c>
      <c r="O20" s="385">
        <v>0</v>
      </c>
      <c r="P20" s="386">
        <f t="shared" si="0"/>
        <v>10663.33</v>
      </c>
      <c r="Q20" s="130"/>
      <c r="R20" s="399">
        <v>0</v>
      </c>
      <c r="S20" s="386">
        <f t="shared" si="2"/>
        <v>10663.33</v>
      </c>
      <c r="T20" s="418"/>
      <c r="U20" s="399">
        <v>0</v>
      </c>
      <c r="V20" s="385">
        <v>0</v>
      </c>
      <c r="W20" s="385">
        <f t="shared" si="3"/>
        <v>0</v>
      </c>
      <c r="X20" s="484">
        <v>0</v>
      </c>
      <c r="Y20" s="458">
        <f t="shared" si="1"/>
        <v>10663.33</v>
      </c>
    </row>
    <row r="21" spans="1:25" ht="15.75" customHeight="1" x14ac:dyDescent="0.25">
      <c r="A21" s="137">
        <v>4463</v>
      </c>
      <c r="B21" s="135" t="s">
        <v>290</v>
      </c>
      <c r="C21" s="293" t="s">
        <v>200</v>
      </c>
      <c r="D21" s="137" t="s">
        <v>201</v>
      </c>
      <c r="E21" s="137" t="s">
        <v>277</v>
      </c>
      <c r="F21" s="135" t="s">
        <v>278</v>
      </c>
      <c r="G21" s="137" t="s">
        <v>7</v>
      </c>
      <c r="H21" s="170">
        <v>0.05</v>
      </c>
      <c r="I21" s="170">
        <v>0.15010000000000001</v>
      </c>
      <c r="J21" s="171">
        <v>45565</v>
      </c>
      <c r="K21" s="171">
        <v>45580</v>
      </c>
      <c r="L21" s="171">
        <v>44279</v>
      </c>
      <c r="M21" s="137" t="s">
        <v>308</v>
      </c>
      <c r="N21" s="384">
        <v>52967.32</v>
      </c>
      <c r="O21" s="385">
        <v>0</v>
      </c>
      <c r="P21" s="386">
        <f t="shared" si="0"/>
        <v>52967.32</v>
      </c>
      <c r="Q21" s="130"/>
      <c r="R21" s="399">
        <v>0</v>
      </c>
      <c r="S21" s="386">
        <f t="shared" si="2"/>
        <v>52967.32</v>
      </c>
      <c r="T21" s="418"/>
      <c r="U21" s="399">
        <v>0</v>
      </c>
      <c r="V21" s="385">
        <v>0</v>
      </c>
      <c r="W21" s="385">
        <f t="shared" si="3"/>
        <v>0</v>
      </c>
      <c r="X21" s="484">
        <v>0</v>
      </c>
      <c r="Y21" s="458">
        <f t="shared" si="1"/>
        <v>52967.32</v>
      </c>
    </row>
    <row r="22" spans="1:25" ht="15.75" customHeight="1" x14ac:dyDescent="0.25">
      <c r="A22" s="137">
        <v>4464</v>
      </c>
      <c r="B22" s="135" t="s">
        <v>307</v>
      </c>
      <c r="C22" s="293" t="s">
        <v>313</v>
      </c>
      <c r="D22" s="137" t="s">
        <v>183</v>
      </c>
      <c r="E22" s="137" t="s">
        <v>279</v>
      </c>
      <c r="F22" s="135" t="s">
        <v>280</v>
      </c>
      <c r="G22" s="137" t="s">
        <v>7</v>
      </c>
      <c r="H22" s="170">
        <v>0.05</v>
      </c>
      <c r="I22" s="170">
        <v>0.15010000000000001</v>
      </c>
      <c r="J22" s="171">
        <v>45199</v>
      </c>
      <c r="K22" s="171">
        <v>45214</v>
      </c>
      <c r="L22" s="171">
        <v>44201</v>
      </c>
      <c r="M22" s="137" t="s">
        <v>309</v>
      </c>
      <c r="N22" s="400">
        <v>248993.59</v>
      </c>
      <c r="O22" s="385">
        <v>0</v>
      </c>
      <c r="P22" s="402">
        <f t="shared" si="0"/>
        <v>248993.59</v>
      </c>
      <c r="Q22" s="130"/>
      <c r="R22" s="435">
        <v>0</v>
      </c>
      <c r="S22" s="402">
        <f t="shared" si="2"/>
        <v>248993.59</v>
      </c>
      <c r="T22" s="418"/>
      <c r="U22" s="435">
        <v>0</v>
      </c>
      <c r="V22" s="385">
        <v>0</v>
      </c>
      <c r="W22" s="385">
        <f t="shared" si="3"/>
        <v>0</v>
      </c>
      <c r="X22" s="484">
        <v>0</v>
      </c>
      <c r="Y22" s="488">
        <f t="shared" si="1"/>
        <v>248993.59</v>
      </c>
    </row>
    <row r="23" spans="1:25" ht="15.75" customHeight="1" thickBot="1" x14ac:dyDescent="0.3">
      <c r="C23" s="185"/>
      <c r="D23" s="185"/>
      <c r="E23" s="185"/>
      <c r="J23" s="201"/>
      <c r="K23" s="201"/>
      <c r="L23" s="201"/>
      <c r="M23" s="227" t="s">
        <v>38</v>
      </c>
      <c r="N23" s="387">
        <f>SUM(N7:N22)</f>
        <v>3698928.5399999996</v>
      </c>
      <c r="O23" s="388">
        <f t="shared" ref="O23:P23" si="4">SUM(O7:O22)</f>
        <v>682.47</v>
      </c>
      <c r="P23" s="389">
        <f t="shared" si="4"/>
        <v>3699611.0100000002</v>
      </c>
      <c r="Q23" s="130"/>
      <c r="R23" s="387">
        <f>SUM(R7:R22)</f>
        <v>9972.27</v>
      </c>
      <c r="S23" s="389">
        <f>SUM(S7:S22)</f>
        <v>3689638.7399999998</v>
      </c>
      <c r="T23" s="178"/>
      <c r="U23" s="387">
        <f>SUM(U7:U22)</f>
        <v>668978.57000000007</v>
      </c>
      <c r="V23" s="388">
        <f>SUM(V7:V22)</f>
        <v>0</v>
      </c>
      <c r="W23" s="388">
        <f>SUM(W7:W22)</f>
        <v>668978.57000000007</v>
      </c>
      <c r="X23" s="486">
        <f>SUM(X7:X22)</f>
        <v>20291.55</v>
      </c>
      <c r="Y23" s="489">
        <f>SUM(Y7:Y22)</f>
        <v>3000368.6199999996</v>
      </c>
    </row>
    <row r="24" spans="1:25" ht="15.75" customHeight="1" thickTop="1" x14ac:dyDescent="0.25">
      <c r="C24" s="185"/>
      <c r="D24" s="185"/>
      <c r="E24" s="185"/>
      <c r="M24" s="227"/>
      <c r="N24" s="173"/>
      <c r="O24" s="173"/>
      <c r="P24" s="173"/>
      <c r="R24" s="173"/>
      <c r="S24" s="173"/>
      <c r="T24" s="172"/>
    </row>
    <row r="25" spans="1:25" ht="15.75" customHeight="1" x14ac:dyDescent="0.25">
      <c r="C25" s="185"/>
      <c r="D25" s="185"/>
      <c r="E25" s="185"/>
      <c r="M25" s="227"/>
      <c r="N25" s="173"/>
      <c r="O25" s="173"/>
      <c r="P25" s="173"/>
      <c r="R25" s="173"/>
      <c r="S25" s="173"/>
      <c r="T25" s="172"/>
    </row>
    <row r="26" spans="1:25" ht="15.75" customHeight="1" x14ac:dyDescent="0.25">
      <c r="B26" s="132" t="s">
        <v>111</v>
      </c>
      <c r="C26" s="185"/>
      <c r="D26" s="185"/>
      <c r="E26" s="185"/>
      <c r="M26" s="227"/>
      <c r="N26" s="173"/>
      <c r="O26" s="173"/>
      <c r="P26" s="173"/>
      <c r="R26" s="173"/>
      <c r="S26" s="173"/>
      <c r="T26" s="172"/>
    </row>
    <row r="27" spans="1:25" ht="15.75" customHeight="1" x14ac:dyDescent="0.25">
      <c r="B27" s="576" t="s">
        <v>352</v>
      </c>
      <c r="C27" s="576"/>
      <c r="D27" s="576"/>
      <c r="E27" s="576"/>
      <c r="F27" s="576"/>
      <c r="G27" s="576"/>
      <c r="H27" s="179"/>
      <c r="I27" s="179"/>
      <c r="J27" s="179"/>
      <c r="M27" s="227"/>
      <c r="N27" s="173"/>
      <c r="O27" s="173"/>
      <c r="P27" s="173"/>
      <c r="R27" s="173"/>
      <c r="S27" s="173"/>
      <c r="T27" s="172"/>
    </row>
    <row r="28" spans="1:25" ht="15.75" customHeight="1" x14ac:dyDescent="0.25">
      <c r="C28" s="185"/>
      <c r="D28" s="185"/>
      <c r="E28" s="185"/>
      <c r="M28" s="227"/>
      <c r="N28" s="173"/>
      <c r="O28" s="173"/>
      <c r="P28" s="173"/>
      <c r="R28" s="173"/>
      <c r="S28" s="173"/>
      <c r="T28" s="172"/>
    </row>
    <row r="29" spans="1:25" ht="15.75" customHeight="1" x14ac:dyDescent="0.25">
      <c r="B29" s="576" t="s">
        <v>115</v>
      </c>
      <c r="C29" s="576"/>
      <c r="D29" s="576"/>
      <c r="E29" s="576"/>
      <c r="F29" s="576"/>
      <c r="G29" s="576"/>
      <c r="H29" s="179"/>
      <c r="I29" s="179"/>
      <c r="J29" s="179"/>
      <c r="M29" s="227"/>
      <c r="N29" s="173"/>
      <c r="O29" s="173"/>
      <c r="P29" s="173"/>
      <c r="R29" s="173"/>
      <c r="S29" s="173"/>
      <c r="T29" s="172"/>
    </row>
    <row r="30" spans="1:25" ht="15.75" customHeight="1" x14ac:dyDescent="0.25">
      <c r="B30" s="179"/>
      <c r="C30" s="179"/>
      <c r="D30" s="179"/>
      <c r="E30" s="179"/>
      <c r="F30" s="179"/>
      <c r="G30" s="179"/>
      <c r="H30" s="179"/>
      <c r="I30" s="179"/>
      <c r="J30" s="179"/>
      <c r="M30" s="227"/>
      <c r="N30" s="173"/>
      <c r="O30" s="173"/>
      <c r="P30" s="173"/>
      <c r="R30" s="173"/>
      <c r="S30" s="173"/>
      <c r="T30" s="172"/>
    </row>
    <row r="31" spans="1:25" ht="15.75" customHeight="1" x14ac:dyDescent="0.25">
      <c r="B31" s="576" t="s">
        <v>139</v>
      </c>
      <c r="C31" s="576"/>
      <c r="D31" s="576"/>
      <c r="E31" s="576"/>
      <c r="F31" s="576"/>
      <c r="G31" s="576"/>
      <c r="H31" s="179"/>
      <c r="I31" s="179"/>
      <c r="J31" s="179"/>
      <c r="M31" s="227"/>
      <c r="N31" s="173"/>
      <c r="O31" s="173"/>
      <c r="P31" s="173"/>
      <c r="R31" s="173"/>
      <c r="S31" s="173"/>
      <c r="T31" s="172"/>
    </row>
    <row r="32" spans="1:25" ht="15.75" customHeight="1" x14ac:dyDescent="0.25">
      <c r="B32" s="589" t="s">
        <v>138</v>
      </c>
      <c r="C32" s="576"/>
      <c r="D32" s="576"/>
      <c r="E32" s="576"/>
      <c r="F32" s="576"/>
      <c r="G32" s="576"/>
      <c r="H32" s="179"/>
      <c r="I32" s="179"/>
      <c r="J32" s="179"/>
      <c r="M32" s="227"/>
      <c r="N32" s="173"/>
      <c r="O32" s="173"/>
      <c r="P32" s="173"/>
      <c r="R32" s="173"/>
      <c r="S32" s="173"/>
      <c r="T32" s="172"/>
    </row>
    <row r="33" spans="2:20" ht="15.75" customHeight="1" x14ac:dyDescent="0.25">
      <c r="B33" s="179"/>
      <c r="C33" s="179"/>
      <c r="D33" s="179"/>
      <c r="E33" s="179"/>
      <c r="F33" s="179"/>
      <c r="G33" s="179"/>
      <c r="H33" s="179"/>
      <c r="I33" s="179"/>
      <c r="J33" s="179"/>
      <c r="M33" s="227"/>
      <c r="N33" s="173"/>
      <c r="O33" s="173"/>
      <c r="P33" s="173"/>
      <c r="R33" s="173"/>
      <c r="S33" s="173"/>
      <c r="T33" s="172"/>
    </row>
    <row r="34" spans="2:20" ht="15.75" customHeight="1" x14ac:dyDescent="0.25">
      <c r="B34" s="131" t="s">
        <v>98</v>
      </c>
      <c r="C34" s="183" t="s">
        <v>101</v>
      </c>
      <c r="D34" s="183" t="s">
        <v>102</v>
      </c>
      <c r="E34" s="183"/>
      <c r="F34" s="179"/>
      <c r="G34" s="179"/>
      <c r="H34" s="179"/>
      <c r="I34" s="179"/>
      <c r="J34" s="179"/>
      <c r="M34" s="227"/>
      <c r="N34" s="173"/>
      <c r="O34" s="173"/>
      <c r="P34" s="173"/>
      <c r="R34" s="173"/>
      <c r="S34" s="173"/>
      <c r="T34" s="172"/>
    </row>
    <row r="35" spans="2:20" ht="15.75" customHeight="1" x14ac:dyDescent="0.25">
      <c r="B35" s="135" t="s">
        <v>99</v>
      </c>
      <c r="C35" s="185" t="s">
        <v>236</v>
      </c>
      <c r="D35" s="185" t="s">
        <v>105</v>
      </c>
      <c r="E35" s="185"/>
      <c r="F35" s="179"/>
      <c r="G35" s="179"/>
      <c r="H35" s="179"/>
      <c r="I35" s="179"/>
      <c r="J35" s="179"/>
      <c r="M35" s="227"/>
      <c r="N35" s="173"/>
      <c r="O35" s="173"/>
      <c r="P35" s="173"/>
      <c r="R35" s="173"/>
      <c r="S35" s="173"/>
      <c r="T35" s="172"/>
    </row>
    <row r="36" spans="2:20" ht="15.75" customHeight="1" x14ac:dyDescent="0.25">
      <c r="B36" s="135" t="s">
        <v>180</v>
      </c>
      <c r="C36" s="185" t="s">
        <v>152</v>
      </c>
      <c r="D36" s="185" t="s">
        <v>153</v>
      </c>
      <c r="E36" s="185"/>
      <c r="F36" s="179"/>
      <c r="G36" s="179"/>
      <c r="H36" s="179"/>
      <c r="I36" s="179"/>
      <c r="J36" s="179"/>
      <c r="M36" s="227"/>
      <c r="N36" s="173"/>
      <c r="O36" s="173"/>
      <c r="P36" s="173"/>
      <c r="R36" s="173"/>
      <c r="S36" s="173"/>
      <c r="T36" s="172"/>
    </row>
    <row r="37" spans="2:20" ht="15.75" customHeight="1" x14ac:dyDescent="0.25">
      <c r="B37" s="135" t="s">
        <v>100</v>
      </c>
      <c r="C37" s="185" t="s">
        <v>185</v>
      </c>
      <c r="D37" s="185" t="s">
        <v>237</v>
      </c>
      <c r="E37" s="185"/>
      <c r="M37" s="227"/>
      <c r="N37" s="173"/>
      <c r="O37" s="173"/>
      <c r="P37" s="173"/>
      <c r="R37" s="173"/>
      <c r="S37" s="173"/>
      <c r="T37" s="172"/>
    </row>
    <row r="38" spans="2:20" ht="15.75" customHeight="1" x14ac:dyDescent="0.25">
      <c r="B38" s="135" t="s">
        <v>161</v>
      </c>
      <c r="C38" s="185" t="s">
        <v>234</v>
      </c>
      <c r="D38" s="185" t="s">
        <v>235</v>
      </c>
      <c r="E38" s="185"/>
      <c r="M38" s="227"/>
      <c r="N38" s="173"/>
      <c r="O38" s="173"/>
      <c r="P38" s="173"/>
      <c r="R38" s="173"/>
      <c r="S38" s="173"/>
      <c r="T38" s="172"/>
    </row>
    <row r="39" spans="2:20" ht="15.75" customHeight="1" x14ac:dyDescent="0.25">
      <c r="B39" s="135" t="s">
        <v>315</v>
      </c>
      <c r="C39" s="185" t="s">
        <v>234</v>
      </c>
      <c r="D39" s="185" t="s">
        <v>235</v>
      </c>
      <c r="E39" s="185"/>
      <c r="M39" s="227"/>
      <c r="N39" s="173"/>
      <c r="O39" s="173"/>
      <c r="P39" s="173"/>
      <c r="R39" s="173"/>
      <c r="S39" s="173"/>
      <c r="T39" s="172"/>
    </row>
    <row r="40" spans="2:20" ht="15.75" customHeight="1" x14ac:dyDescent="0.25">
      <c r="B40" s="135" t="s">
        <v>316</v>
      </c>
      <c r="C40" s="185" t="s">
        <v>234</v>
      </c>
      <c r="D40" s="185" t="s">
        <v>235</v>
      </c>
      <c r="E40" s="185"/>
      <c r="M40" s="227"/>
      <c r="N40" s="173"/>
      <c r="O40" s="173"/>
      <c r="P40" s="173"/>
      <c r="R40" s="173"/>
      <c r="S40" s="173"/>
      <c r="T40" s="172"/>
    </row>
    <row r="41" spans="2:20" ht="15.75" customHeight="1" x14ac:dyDescent="0.25">
      <c r="C41" s="185"/>
      <c r="D41" s="185"/>
      <c r="E41" s="185"/>
      <c r="M41" s="227"/>
      <c r="N41" s="173"/>
      <c r="O41" s="173"/>
      <c r="P41" s="173"/>
      <c r="R41" s="173"/>
      <c r="S41" s="173"/>
      <c r="T41" s="172"/>
    </row>
    <row r="42" spans="2:20" ht="15.75" customHeight="1" x14ac:dyDescent="0.25">
      <c r="B42" s="572" t="s">
        <v>214</v>
      </c>
      <c r="C42" s="572"/>
      <c r="D42" s="572"/>
      <c r="E42" s="572"/>
      <c r="F42" s="572"/>
      <c r="G42" s="572"/>
      <c r="H42" s="572"/>
      <c r="I42" s="572"/>
      <c r="M42" s="227"/>
      <c r="N42" s="173"/>
      <c r="O42" s="173"/>
      <c r="P42" s="173"/>
      <c r="R42" s="173"/>
      <c r="S42" s="173"/>
      <c r="T42" s="172"/>
    </row>
    <row r="43" spans="2:20" ht="15.75" customHeight="1" x14ac:dyDescent="0.25">
      <c r="B43" s="128" t="s">
        <v>215</v>
      </c>
      <c r="C43" s="185"/>
      <c r="D43" s="185"/>
      <c r="E43" s="185"/>
      <c r="M43" s="227"/>
      <c r="N43" s="173"/>
      <c r="O43" s="173"/>
      <c r="P43" s="173"/>
      <c r="R43" s="173"/>
      <c r="S43" s="173"/>
      <c r="T43" s="172"/>
    </row>
    <row r="44" spans="2:20" ht="15.75" customHeight="1" x14ac:dyDescent="0.25">
      <c r="B44" s="195"/>
      <c r="C44" s="219"/>
      <c r="D44" s="219"/>
      <c r="E44" s="219"/>
      <c r="F44" s="195"/>
      <c r="G44" s="195"/>
      <c r="H44" s="195"/>
      <c r="I44" s="195"/>
      <c r="J44" s="195"/>
      <c r="K44" s="195"/>
      <c r="L44" s="195"/>
      <c r="M44" s="195"/>
      <c r="N44" s="195"/>
      <c r="O44" s="195"/>
      <c r="P44" s="195"/>
      <c r="Q44" s="195"/>
      <c r="R44" s="195"/>
      <c r="S44" s="195"/>
    </row>
    <row r="45" spans="2:20" ht="15.75" customHeight="1" x14ac:dyDescent="0.25">
      <c r="R45" s="308" t="s">
        <v>355</v>
      </c>
    </row>
    <row r="46" spans="2:20" ht="15.75" customHeight="1" x14ac:dyDescent="0.25">
      <c r="B46" s="191" t="s">
        <v>354</v>
      </c>
      <c r="C46" s="193" t="s">
        <v>2</v>
      </c>
      <c r="D46" s="193"/>
      <c r="E46" s="193"/>
      <c r="F46" s="193" t="s">
        <v>34</v>
      </c>
      <c r="G46" s="193" t="s">
        <v>35</v>
      </c>
      <c r="H46" s="193"/>
      <c r="I46" s="193"/>
      <c r="J46" s="193"/>
      <c r="K46" s="193"/>
      <c r="L46" s="193"/>
      <c r="M46" s="193" t="s">
        <v>36</v>
      </c>
      <c r="N46" s="193" t="s">
        <v>37</v>
      </c>
      <c r="O46" s="195"/>
      <c r="P46" s="195"/>
      <c r="Q46" s="195"/>
      <c r="R46" s="195" t="s">
        <v>81</v>
      </c>
      <c r="S46" s="195"/>
    </row>
    <row r="47" spans="2:20" ht="15.75" customHeight="1" x14ac:dyDescent="0.25">
      <c r="B47" s="197"/>
      <c r="C47" s="146"/>
      <c r="D47" s="146"/>
      <c r="E47" s="146"/>
      <c r="F47" s="146"/>
      <c r="G47" s="146"/>
      <c r="H47" s="146"/>
      <c r="I47" s="146"/>
      <c r="J47" s="146"/>
      <c r="K47" s="146"/>
      <c r="L47" s="146"/>
      <c r="M47" s="146"/>
      <c r="N47" s="146"/>
      <c r="O47" s="141"/>
      <c r="P47" s="141"/>
      <c r="Q47" s="141"/>
      <c r="R47" s="141"/>
      <c r="S47" s="141"/>
    </row>
    <row r="48" spans="2:20" ht="15.75" customHeight="1" x14ac:dyDescent="0.25">
      <c r="B48" s="197"/>
      <c r="C48" s="146"/>
      <c r="D48" s="146"/>
      <c r="E48" s="146"/>
      <c r="F48" s="146"/>
      <c r="G48" s="146"/>
      <c r="H48" s="146"/>
      <c r="I48" s="146"/>
      <c r="J48" s="146"/>
      <c r="K48" s="146"/>
      <c r="L48" s="146"/>
      <c r="M48" s="146"/>
      <c r="N48" s="146"/>
      <c r="O48" s="141"/>
      <c r="P48" s="141"/>
      <c r="Q48" s="141"/>
      <c r="R48" s="141"/>
      <c r="S48" s="141"/>
    </row>
    <row r="49" spans="2:25" ht="15.75" customHeight="1" x14ac:dyDescent="0.25">
      <c r="B49" s="197"/>
      <c r="C49" s="146"/>
      <c r="D49" s="146"/>
      <c r="E49" s="146"/>
      <c r="F49" s="146"/>
      <c r="G49" s="146"/>
      <c r="H49" s="146"/>
      <c r="I49" s="146"/>
      <c r="J49" s="146"/>
      <c r="K49" s="146"/>
      <c r="L49" s="146"/>
      <c r="M49" s="146"/>
      <c r="N49" s="146"/>
      <c r="O49" s="141"/>
      <c r="P49" s="141"/>
      <c r="Q49" s="141"/>
      <c r="R49" s="141"/>
      <c r="S49" s="141"/>
    </row>
    <row r="50" spans="2:25" ht="15.75" customHeight="1" x14ac:dyDescent="0.25">
      <c r="B50" s="197"/>
      <c r="C50" s="146"/>
      <c r="D50" s="146"/>
      <c r="E50" s="146"/>
      <c r="F50" s="146"/>
      <c r="G50" s="146"/>
      <c r="H50" s="146"/>
      <c r="I50" s="146"/>
      <c r="J50" s="146"/>
      <c r="K50" s="146"/>
      <c r="L50" s="146"/>
      <c r="M50" s="146"/>
      <c r="N50" s="146"/>
      <c r="O50" s="141"/>
      <c r="P50" s="147"/>
      <c r="Q50" s="147"/>
      <c r="R50" s="147"/>
      <c r="S50" s="147"/>
      <c r="T50" s="147"/>
      <c r="U50" s="144"/>
    </row>
    <row r="51" spans="2:25" ht="15.75" customHeight="1" x14ac:dyDescent="0.25">
      <c r="B51" s="197"/>
      <c r="C51" s="146"/>
      <c r="D51" s="146"/>
      <c r="E51" s="146"/>
      <c r="F51" s="146"/>
      <c r="G51" s="146"/>
      <c r="H51" s="146"/>
      <c r="I51" s="146"/>
      <c r="J51" s="146"/>
      <c r="K51" s="146"/>
      <c r="L51" s="146"/>
      <c r="M51" s="146"/>
      <c r="N51" s="146"/>
      <c r="O51" s="141"/>
      <c r="P51" s="147"/>
      <c r="Q51" s="147"/>
      <c r="R51" s="147"/>
      <c r="S51" s="147"/>
      <c r="T51" s="147"/>
      <c r="U51" s="144"/>
    </row>
    <row r="52" spans="2:25" ht="15.75" customHeight="1" x14ac:dyDescent="0.25">
      <c r="B52" s="197"/>
      <c r="C52" s="146"/>
      <c r="D52" s="146"/>
      <c r="E52" s="146"/>
      <c r="F52" s="146"/>
      <c r="G52" s="146"/>
      <c r="H52" s="146"/>
      <c r="I52" s="146"/>
      <c r="J52" s="146"/>
      <c r="K52" s="146"/>
      <c r="L52" s="146"/>
      <c r="M52" s="146"/>
      <c r="N52" s="146"/>
      <c r="P52" s="144"/>
      <c r="Q52" s="144"/>
      <c r="R52" s="311"/>
      <c r="S52" s="144"/>
      <c r="T52" s="147"/>
      <c r="U52" s="144"/>
      <c r="V52" s="457" t="s">
        <v>301</v>
      </c>
      <c r="W52" s="173">
        <f>W23</f>
        <v>668978.57000000007</v>
      </c>
      <c r="X52" s="173"/>
      <c r="Y52" s="173"/>
    </row>
    <row r="53" spans="2:25" ht="15.75" customHeight="1" x14ac:dyDescent="0.25">
      <c r="B53" s="213"/>
      <c r="C53" s="214"/>
      <c r="D53" s="214"/>
      <c r="E53" s="214"/>
      <c r="F53" s="215"/>
      <c r="G53" s="216"/>
      <c r="H53" s="216"/>
      <c r="I53" s="216"/>
      <c r="J53" s="216"/>
      <c r="K53" s="216"/>
      <c r="L53" s="216"/>
      <c r="M53" s="164"/>
      <c r="N53" s="217"/>
      <c r="O53" s="167"/>
      <c r="P53" s="166"/>
      <c r="Q53" s="167"/>
      <c r="R53" s="144"/>
      <c r="S53" s="144"/>
      <c r="T53" s="165"/>
      <c r="U53" s="144"/>
      <c r="W53" s="173"/>
      <c r="X53" s="173"/>
    </row>
    <row r="54" spans="2:25" ht="15.75" customHeight="1" x14ac:dyDescent="0.25">
      <c r="B54" s="238"/>
      <c r="C54" s="233"/>
      <c r="D54" s="233"/>
      <c r="E54" s="233"/>
      <c r="F54" s="215"/>
      <c r="G54" s="239"/>
      <c r="H54" s="239"/>
      <c r="I54" s="239"/>
      <c r="J54" s="239"/>
      <c r="K54" s="239"/>
      <c r="L54" s="239"/>
      <c r="M54" s="241"/>
      <c r="N54" s="244"/>
      <c r="O54" s="141"/>
      <c r="P54" s="147"/>
      <c r="Q54" s="147"/>
      <c r="R54" s="144"/>
      <c r="S54" s="144"/>
      <c r="T54" s="165"/>
      <c r="U54" s="144"/>
    </row>
    <row r="55" spans="2:25" ht="15.75" customHeight="1" x14ac:dyDescent="0.25">
      <c r="C55" s="233"/>
      <c r="D55" s="233"/>
      <c r="E55" s="233"/>
      <c r="F55" s="215"/>
      <c r="G55" s="234"/>
      <c r="H55" s="234"/>
      <c r="I55" s="234"/>
      <c r="J55" s="234"/>
      <c r="K55" s="234"/>
      <c r="L55" s="234"/>
      <c r="M55" s="235"/>
      <c r="N55" s="212"/>
      <c r="O55" s="141"/>
      <c r="P55" s="144"/>
      <c r="Q55" s="144"/>
      <c r="R55" s="144"/>
      <c r="S55" s="144"/>
      <c r="T55" s="165"/>
      <c r="U55" s="144"/>
    </row>
    <row r="56" spans="2:25" ht="15.75" customHeight="1" x14ac:dyDescent="0.25">
      <c r="C56" s="233"/>
      <c r="D56" s="233"/>
      <c r="E56" s="233"/>
      <c r="F56" s="215"/>
      <c r="G56" s="234"/>
      <c r="H56" s="234"/>
      <c r="I56" s="234"/>
      <c r="J56" s="234"/>
      <c r="K56" s="234"/>
      <c r="L56" s="234"/>
      <c r="M56" s="235"/>
      <c r="N56" s="212"/>
      <c r="O56" s="245"/>
      <c r="P56" s="144"/>
      <c r="Q56" s="144"/>
      <c r="R56" s="144"/>
      <c r="S56" s="144"/>
      <c r="T56" s="147"/>
      <c r="U56" s="144"/>
    </row>
    <row r="57" spans="2:25" ht="15.75" customHeight="1" x14ac:dyDescent="0.25">
      <c r="C57" s="233"/>
      <c r="D57" s="233"/>
      <c r="E57" s="233"/>
      <c r="F57" s="215"/>
      <c r="G57" s="234"/>
      <c r="H57" s="234"/>
      <c r="I57" s="234"/>
      <c r="J57" s="234"/>
      <c r="K57" s="234"/>
      <c r="L57" s="234"/>
      <c r="M57" s="235"/>
      <c r="N57" s="236"/>
      <c r="O57" s="237"/>
      <c r="P57" s="237"/>
      <c r="Q57" s="147"/>
      <c r="R57" s="144"/>
      <c r="S57" s="144"/>
      <c r="T57" s="147"/>
      <c r="U57" s="144"/>
      <c r="W57" s="173"/>
    </row>
    <row r="58" spans="2:25" ht="15.75" customHeight="1" x14ac:dyDescent="0.25">
      <c r="B58" s="238"/>
      <c r="C58" s="233"/>
      <c r="D58" s="233"/>
      <c r="E58" s="233"/>
      <c r="F58" s="215"/>
      <c r="G58" s="239"/>
      <c r="H58" s="239"/>
      <c r="I58" s="239"/>
      <c r="J58" s="239"/>
      <c r="K58" s="239"/>
      <c r="L58" s="239"/>
      <c r="M58" s="235"/>
      <c r="N58" s="212"/>
      <c r="O58" s="240"/>
      <c r="P58" s="246"/>
      <c r="Q58" s="147"/>
      <c r="R58" s="144"/>
      <c r="S58" s="144"/>
      <c r="T58" s="147"/>
      <c r="U58" s="144"/>
    </row>
    <row r="59" spans="2:25" ht="15.75" customHeight="1" x14ac:dyDescent="0.25">
      <c r="B59" s="238"/>
      <c r="C59" s="233"/>
      <c r="D59" s="233"/>
      <c r="E59" s="233"/>
      <c r="F59" s="215"/>
      <c r="G59" s="239"/>
      <c r="H59" s="239"/>
      <c r="I59" s="239"/>
      <c r="J59" s="239"/>
      <c r="K59" s="239"/>
      <c r="L59" s="239"/>
      <c r="M59" s="235"/>
      <c r="N59" s="212"/>
      <c r="O59" s="240"/>
      <c r="P59" s="246"/>
      <c r="Q59" s="147"/>
      <c r="R59" s="144"/>
      <c r="S59" s="144"/>
      <c r="T59" s="147"/>
      <c r="U59" s="144"/>
    </row>
    <row r="60" spans="2:25" ht="15.75" customHeight="1" x14ac:dyDescent="0.25">
      <c r="B60" s="238"/>
      <c r="C60" s="233"/>
      <c r="D60" s="233"/>
      <c r="E60" s="233"/>
      <c r="F60" s="215"/>
      <c r="G60" s="239"/>
      <c r="H60" s="239"/>
      <c r="I60" s="239"/>
      <c r="J60" s="239"/>
      <c r="K60" s="239"/>
      <c r="L60" s="239"/>
      <c r="M60" s="235"/>
      <c r="N60" s="212"/>
      <c r="O60" s="240"/>
      <c r="P60" s="240"/>
      <c r="Q60" s="141"/>
    </row>
    <row r="61" spans="2:25" ht="15.75" customHeight="1" x14ac:dyDescent="0.25">
      <c r="B61" s="238"/>
      <c r="C61" s="233"/>
      <c r="D61" s="233"/>
      <c r="E61" s="233"/>
      <c r="F61" s="215"/>
      <c r="G61" s="239"/>
      <c r="H61" s="239"/>
      <c r="I61" s="239"/>
      <c r="J61" s="239"/>
      <c r="K61" s="239"/>
      <c r="L61" s="239"/>
      <c r="M61" s="241"/>
      <c r="N61" s="217"/>
      <c r="O61" s="240"/>
      <c r="P61" s="240"/>
      <c r="Q61" s="141"/>
    </row>
    <row r="62" spans="2:25" ht="15.75" customHeight="1" x14ac:dyDescent="0.25"/>
    <row r="63" spans="2:25" ht="15.75" customHeight="1" x14ac:dyDescent="0.25">
      <c r="F63" s="175"/>
      <c r="G63" s="243"/>
      <c r="H63" s="243"/>
      <c r="I63" s="243"/>
      <c r="J63" s="243"/>
      <c r="K63" s="243"/>
      <c r="L63" s="243"/>
    </row>
    <row r="64" spans="2:25" ht="15.75" customHeight="1" x14ac:dyDescent="0.25"/>
    <row r="65" ht="15.75" customHeight="1" x14ac:dyDescent="0.25"/>
    <row r="66" ht="15.75" customHeight="1" x14ac:dyDescent="0.25"/>
    <row r="67" ht="15.75" customHeight="1" x14ac:dyDescent="0.25"/>
  </sheetData>
  <mergeCells count="7">
    <mergeCell ref="U4:W4"/>
    <mergeCell ref="U5:W5"/>
    <mergeCell ref="B42:I42"/>
    <mergeCell ref="B32:G32"/>
    <mergeCell ref="B27:G27"/>
    <mergeCell ref="B29:G29"/>
    <mergeCell ref="B31:G31"/>
  </mergeCells>
  <conditionalFormatting sqref="A7:P22 U7:Y22 R7:S22">
    <cfRule type="expression" dxfId="24" priority="1">
      <formula>MOD(ROW(),2)=0</formula>
    </cfRule>
  </conditionalFormatting>
  <hyperlinks>
    <hyperlink ref="B32" r:id="rId1"/>
  </hyperlinks>
  <printOptions horizontalCentered="1" gridLines="1"/>
  <pageMargins left="0" right="0" top="0.75" bottom="0.75" header="0.3" footer="0.3"/>
  <pageSetup scale="52"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8"/>
  <sheetViews>
    <sheetView showGridLines="0" zoomScale="80" zoomScaleNormal="80" workbookViewId="0">
      <pane xSplit="2" ySplit="6" topLeftCell="E7" activePane="bottomRight" state="frozen"/>
      <selection activeCell="X1" sqref="X1:X1048576"/>
      <selection pane="topRight" activeCell="X1" sqref="X1:X1048576"/>
      <selection pane="bottomLeft" activeCell="X1" sqref="X1:X1048576"/>
      <selection pane="bottomRight" activeCell="R34" sqref="R34"/>
    </sheetView>
  </sheetViews>
  <sheetFormatPr defaultColWidth="9.140625" defaultRowHeight="15" x14ac:dyDescent="0.25"/>
  <cols>
    <col min="1" max="1" width="7.85546875" style="135" customWidth="1"/>
    <col min="2" max="2" width="41.7109375" style="135" customWidth="1"/>
    <col min="3" max="3" width="30.5703125" style="135" customWidth="1"/>
    <col min="4" max="4" width="13.7109375" style="135" customWidth="1"/>
    <col min="5" max="5" width="16.85546875" style="135" customWidth="1"/>
    <col min="6" max="6" width="14.28515625" style="135" customWidth="1"/>
    <col min="7" max="7" width="11.28515625" style="135" customWidth="1"/>
    <col min="8" max="8" width="11.5703125" style="135" customWidth="1"/>
    <col min="9" max="9" width="10.85546875" style="135" customWidth="1"/>
    <col min="10" max="10" width="10" style="135" customWidth="1"/>
    <col min="11" max="11" width="16.140625" style="135" customWidth="1"/>
    <col min="12" max="12" width="15.140625" style="135" customWidth="1"/>
    <col min="13" max="13" width="14" style="135" customWidth="1"/>
    <col min="14" max="14" width="13.7109375" style="135" customWidth="1"/>
    <col min="15" max="15" width="14.42578125" style="135" customWidth="1"/>
    <col min="16" max="16" width="12.140625" style="135" customWidth="1"/>
    <col min="17" max="17" width="3.7109375" style="147" customWidth="1"/>
    <col min="18" max="18" width="15.7109375" style="135" customWidth="1"/>
    <col min="19" max="19" width="14.140625" style="135" customWidth="1"/>
    <col min="20" max="20" width="3.7109375" style="135" customWidth="1"/>
    <col min="21" max="21" width="11.5703125" style="135" customWidth="1"/>
    <col min="22" max="22" width="14.85546875" style="135" bestFit="1" customWidth="1"/>
    <col min="23" max="23" width="10" style="135" customWidth="1"/>
    <col min="24" max="24" width="14.28515625" style="135" customWidth="1"/>
    <col min="25" max="16384" width="9.140625" style="135"/>
  </cols>
  <sheetData>
    <row r="1" spans="1:24" ht="15.75" customHeight="1" x14ac:dyDescent="0.25">
      <c r="A1" s="134" t="s">
        <v>359</v>
      </c>
      <c r="T1" s="141"/>
    </row>
    <row r="2" spans="1:24" ht="15.75" customHeight="1" x14ac:dyDescent="0.25">
      <c r="A2" s="138" t="str">
        <f>' #3431 Renaissance CS @ WPB'!A2</f>
        <v>Federal Grant Allocations/Reimbursements as of: 06/30/2023</v>
      </c>
      <c r="B2" s="202"/>
      <c r="M2" s="140"/>
      <c r="N2" s="140"/>
      <c r="P2" s="141"/>
      <c r="R2" s="141"/>
      <c r="S2" s="141"/>
      <c r="T2" s="141"/>
    </row>
    <row r="3" spans="1:24" ht="15.75" customHeight="1" x14ac:dyDescent="0.25">
      <c r="A3" s="142" t="s">
        <v>69</v>
      </c>
      <c r="B3" s="132"/>
      <c r="D3" s="132"/>
      <c r="E3" s="132"/>
      <c r="P3" s="141"/>
      <c r="R3" s="141"/>
      <c r="S3" s="141"/>
      <c r="T3" s="141"/>
      <c r="U3" s="136"/>
      <c r="V3" s="143"/>
    </row>
    <row r="4" spans="1:24" ht="15.75" customHeight="1" x14ac:dyDescent="0.25">
      <c r="A4" s="122" t="s">
        <v>149</v>
      </c>
      <c r="M4" s="145"/>
      <c r="N4" s="145"/>
      <c r="O4" s="145"/>
      <c r="P4" s="146"/>
      <c r="Q4" s="145"/>
      <c r="R4" s="141"/>
      <c r="S4" s="141"/>
      <c r="T4" s="146"/>
      <c r="U4" s="574" t="s">
        <v>211</v>
      </c>
      <c r="V4" s="574"/>
      <c r="W4" s="574"/>
      <c r="X4" s="147"/>
    </row>
    <row r="5" spans="1:24" ht="15.75" thickBot="1" x14ac:dyDescent="0.3">
      <c r="G5" s="148"/>
      <c r="H5" s="148"/>
      <c r="M5" s="145"/>
      <c r="N5" s="145"/>
      <c r="O5" s="145"/>
      <c r="P5" s="146"/>
      <c r="Q5" s="145"/>
      <c r="R5" s="150"/>
      <c r="S5" s="150"/>
      <c r="T5" s="146"/>
      <c r="U5" s="577"/>
      <c r="V5" s="577"/>
      <c r="W5" s="577"/>
      <c r="X5" s="151"/>
    </row>
    <row r="6" spans="1:24" s="247" customFormat="1" ht="75.75"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335"/>
      <c r="R6" s="154" t="s">
        <v>256</v>
      </c>
      <c r="S6" s="155" t="s">
        <v>257</v>
      </c>
      <c r="T6" s="204"/>
      <c r="U6" s="363" t="s">
        <v>263</v>
      </c>
      <c r="V6" s="364" t="s">
        <v>350</v>
      </c>
      <c r="W6" s="365" t="s">
        <v>351</v>
      </c>
      <c r="X6" s="159" t="s">
        <v>349</v>
      </c>
    </row>
    <row r="7" spans="1:24" ht="15.75" customHeight="1" x14ac:dyDescent="0.25">
      <c r="C7" s="185"/>
      <c r="D7" s="185"/>
      <c r="G7" s="170"/>
      <c r="H7" s="170"/>
      <c r="I7" s="201"/>
      <c r="J7" s="201"/>
      <c r="K7" s="201"/>
      <c r="L7" s="137"/>
      <c r="M7" s="263"/>
      <c r="N7" s="411">
        <v>0</v>
      </c>
      <c r="O7" s="397">
        <f>M7+N7</f>
        <v>0</v>
      </c>
      <c r="P7" s="413">
        <f t="shared" ref="P7" si="0">N7+O7</f>
        <v>0</v>
      </c>
      <c r="Q7" s="427"/>
      <c r="R7" s="433">
        <v>0</v>
      </c>
      <c r="S7" s="398">
        <f>P7-R7</f>
        <v>0</v>
      </c>
      <c r="T7" s="178"/>
      <c r="U7" s="396">
        <v>0</v>
      </c>
      <c r="V7" s="397">
        <v>0</v>
      </c>
      <c r="W7" s="515">
        <f>U7+V7</f>
        <v>0</v>
      </c>
      <c r="X7" s="503">
        <f>S7-W7</f>
        <v>0</v>
      </c>
    </row>
    <row r="8" spans="1:24" ht="15.75" customHeight="1" x14ac:dyDescent="0.25">
      <c r="C8" s="185"/>
      <c r="D8" s="185"/>
      <c r="G8" s="170"/>
      <c r="H8" s="170"/>
      <c r="I8" s="201"/>
      <c r="J8" s="201"/>
      <c r="K8" s="201"/>
      <c r="L8" s="137"/>
      <c r="M8" s="137"/>
      <c r="N8" s="414"/>
      <c r="O8" s="385"/>
      <c r="P8" s="416"/>
      <c r="Q8" s="427"/>
      <c r="R8" s="434"/>
      <c r="S8" s="386"/>
      <c r="T8" s="178"/>
      <c r="U8" s="435"/>
      <c r="V8" s="401"/>
      <c r="W8" s="485"/>
      <c r="X8" s="488"/>
    </row>
    <row r="9" spans="1:24" ht="15.75" customHeight="1" thickBot="1" x14ac:dyDescent="0.3">
      <c r="B9" s="141"/>
      <c r="C9" s="185"/>
      <c r="D9" s="185"/>
      <c r="G9" s="170"/>
      <c r="H9" s="170"/>
      <c r="L9" s="227"/>
      <c r="M9" s="227" t="s">
        <v>38</v>
      </c>
      <c r="N9" s="387">
        <f>SUM(N7:N8)</f>
        <v>0</v>
      </c>
      <c r="O9" s="388">
        <f>SUM(O7:O8)</f>
        <v>0</v>
      </c>
      <c r="P9" s="389">
        <f>SUM(P7:P8)</f>
        <v>0</v>
      </c>
      <c r="Q9" s="286"/>
      <c r="R9" s="387">
        <f t="shared" ref="R9:S9" si="1">SUM(R7:R8)</f>
        <v>0</v>
      </c>
      <c r="S9" s="389">
        <f t="shared" si="1"/>
        <v>0</v>
      </c>
      <c r="T9" s="393"/>
      <c r="U9" s="387">
        <f t="shared" ref="U9:X9" si="2">SUM(U7:U8)</f>
        <v>0</v>
      </c>
      <c r="V9" s="388">
        <f t="shared" si="2"/>
        <v>0</v>
      </c>
      <c r="W9" s="486">
        <f t="shared" si="2"/>
        <v>0</v>
      </c>
      <c r="X9" s="489">
        <f t="shared" si="2"/>
        <v>0</v>
      </c>
    </row>
    <row r="10" spans="1:24" ht="15.75" customHeight="1" thickTop="1" x14ac:dyDescent="0.25">
      <c r="B10" s="141"/>
      <c r="C10" s="185"/>
      <c r="D10" s="185"/>
      <c r="G10" s="170"/>
      <c r="H10" s="170"/>
      <c r="L10" s="227"/>
      <c r="M10" s="173"/>
      <c r="N10" s="173"/>
      <c r="O10" s="173"/>
      <c r="P10" s="141"/>
      <c r="R10" s="173"/>
      <c r="S10" s="173"/>
      <c r="T10" s="172"/>
      <c r="U10" s="141"/>
    </row>
    <row r="11" spans="1:24" ht="15.75" customHeight="1" x14ac:dyDescent="0.25">
      <c r="B11" s="132" t="s">
        <v>111</v>
      </c>
      <c r="C11" s="185"/>
      <c r="D11" s="185"/>
      <c r="G11" s="170"/>
      <c r="H11" s="170"/>
      <c r="L11" s="227"/>
      <c r="M11" s="173"/>
      <c r="N11" s="173"/>
      <c r="O11" s="173"/>
      <c r="P11" s="141"/>
      <c r="R11" s="173"/>
      <c r="S11" s="173"/>
      <c r="T11" s="172"/>
      <c r="U11" s="141"/>
    </row>
    <row r="12" spans="1:24" ht="15.75" customHeight="1" x14ac:dyDescent="0.25">
      <c r="B12" s="588" t="s">
        <v>352</v>
      </c>
      <c r="C12" s="588"/>
      <c r="D12" s="588"/>
      <c r="E12" s="588"/>
      <c r="F12" s="588"/>
      <c r="G12" s="170"/>
      <c r="H12" s="170"/>
      <c r="I12" s="206"/>
      <c r="L12" s="227"/>
      <c r="T12" s="141"/>
      <c r="U12" s="141"/>
    </row>
    <row r="13" spans="1:24" ht="15.75" customHeight="1" x14ac:dyDescent="0.25">
      <c r="C13" s="185"/>
      <c r="D13" s="185"/>
      <c r="G13" s="170"/>
      <c r="H13" s="170"/>
      <c r="L13" s="227"/>
      <c r="M13" s="173"/>
      <c r="N13" s="173"/>
      <c r="O13" s="173"/>
      <c r="R13" s="173"/>
      <c r="S13" s="173"/>
      <c r="T13" s="172"/>
      <c r="U13" s="141"/>
    </row>
    <row r="14" spans="1:24" ht="15.75" customHeight="1" x14ac:dyDescent="0.25">
      <c r="B14" s="576" t="s">
        <v>115</v>
      </c>
      <c r="C14" s="576"/>
      <c r="D14" s="576"/>
      <c r="E14" s="576"/>
      <c r="F14" s="576"/>
      <c r="G14" s="170"/>
      <c r="H14" s="170"/>
      <c r="I14" s="179"/>
      <c r="L14" s="227"/>
      <c r="M14" s="173"/>
      <c r="N14" s="173"/>
      <c r="O14" s="173"/>
      <c r="R14" s="173"/>
      <c r="S14" s="173"/>
      <c r="T14" s="172"/>
      <c r="U14" s="141"/>
    </row>
    <row r="15" spans="1:24" ht="15.75" customHeight="1" x14ac:dyDescent="0.25">
      <c r="B15" s="179"/>
      <c r="C15" s="179"/>
      <c r="D15" s="179"/>
      <c r="E15" s="179"/>
      <c r="F15" s="179"/>
      <c r="G15" s="170"/>
      <c r="H15" s="170"/>
      <c r="I15" s="179"/>
      <c r="L15" s="227"/>
      <c r="M15" s="173"/>
      <c r="N15" s="173"/>
      <c r="O15" s="173"/>
      <c r="R15" s="173"/>
      <c r="S15" s="173"/>
      <c r="T15" s="172"/>
      <c r="U15" s="141"/>
    </row>
    <row r="16" spans="1:24" ht="15.75" customHeight="1" x14ac:dyDescent="0.25">
      <c r="B16" s="576" t="s">
        <v>139</v>
      </c>
      <c r="C16" s="576"/>
      <c r="D16" s="576"/>
      <c r="E16" s="576"/>
      <c r="F16" s="576"/>
      <c r="G16" s="170"/>
      <c r="H16" s="170"/>
      <c r="I16" s="179"/>
      <c r="L16" s="227"/>
      <c r="M16" s="173"/>
      <c r="N16" s="173"/>
      <c r="O16" s="173"/>
      <c r="R16" s="173"/>
      <c r="S16" s="173"/>
      <c r="T16" s="172"/>
      <c r="U16" s="141"/>
    </row>
    <row r="17" spans="1:21" ht="15.75" customHeight="1" x14ac:dyDescent="0.25">
      <c r="B17" s="589" t="s">
        <v>138</v>
      </c>
      <c r="C17" s="589"/>
      <c r="D17" s="589"/>
      <c r="E17" s="589"/>
      <c r="F17" s="589"/>
      <c r="G17" s="170"/>
      <c r="H17" s="170"/>
      <c r="I17" s="179"/>
      <c r="L17" s="227"/>
      <c r="M17" s="173"/>
      <c r="N17" s="173"/>
      <c r="O17" s="173"/>
      <c r="R17" s="173"/>
      <c r="S17" s="173"/>
      <c r="T17" s="172"/>
      <c r="U17" s="141"/>
    </row>
    <row r="18" spans="1:21" ht="15.75" customHeight="1" x14ac:dyDescent="0.25">
      <c r="B18" s="179"/>
      <c r="C18" s="179"/>
      <c r="D18" s="179"/>
      <c r="E18" s="179"/>
      <c r="F18" s="179"/>
      <c r="G18" s="170"/>
      <c r="H18" s="170"/>
      <c r="I18" s="179"/>
      <c r="L18" s="227"/>
      <c r="M18" s="173"/>
      <c r="N18" s="173"/>
      <c r="O18" s="173"/>
      <c r="R18" s="173"/>
      <c r="S18" s="173"/>
      <c r="T18" s="172"/>
      <c r="U18" s="141"/>
    </row>
    <row r="19" spans="1:21" ht="15.75" customHeight="1" x14ac:dyDescent="0.25">
      <c r="B19" s="131" t="s">
        <v>98</v>
      </c>
      <c r="C19" s="183" t="s">
        <v>101</v>
      </c>
      <c r="D19" s="183" t="s">
        <v>102</v>
      </c>
      <c r="E19" s="179"/>
      <c r="F19" s="179"/>
      <c r="G19" s="179"/>
      <c r="H19" s="179"/>
      <c r="I19" s="179"/>
      <c r="L19" s="227"/>
      <c r="M19" s="173"/>
      <c r="N19" s="173"/>
      <c r="O19" s="173"/>
      <c r="R19" s="173"/>
      <c r="S19" s="173"/>
      <c r="T19" s="172"/>
      <c r="U19" s="141"/>
    </row>
    <row r="20" spans="1:21" ht="15.75" customHeight="1" x14ac:dyDescent="0.25">
      <c r="C20" s="185"/>
      <c r="D20" s="185"/>
      <c r="E20" s="179"/>
      <c r="F20" s="179"/>
      <c r="G20" s="179"/>
      <c r="H20" s="179"/>
      <c r="I20" s="179"/>
      <c r="L20" s="227"/>
      <c r="M20" s="173"/>
      <c r="N20" s="173"/>
      <c r="O20" s="173"/>
      <c r="R20" s="173"/>
      <c r="S20" s="173"/>
      <c r="T20" s="172"/>
      <c r="U20" s="141"/>
    </row>
    <row r="21" spans="1:21" ht="15.75" customHeight="1" x14ac:dyDescent="0.25">
      <c r="C21" s="185"/>
      <c r="D21" s="185"/>
      <c r="L21" s="227"/>
      <c r="M21" s="173"/>
      <c r="N21" s="173"/>
      <c r="O21" s="173"/>
      <c r="R21" s="173"/>
      <c r="S21" s="173"/>
      <c r="T21" s="172"/>
      <c r="U21" s="141"/>
    </row>
    <row r="22" spans="1:21" ht="15.75" customHeight="1" x14ac:dyDescent="0.25">
      <c r="B22" s="572" t="s">
        <v>214</v>
      </c>
      <c r="C22" s="572"/>
      <c r="D22" s="572"/>
      <c r="E22" s="572"/>
      <c r="F22" s="572"/>
      <c r="G22" s="572"/>
      <c r="H22" s="572"/>
      <c r="L22" s="227"/>
      <c r="M22" s="173"/>
      <c r="N22" s="173"/>
      <c r="O22" s="173"/>
      <c r="R22" s="173"/>
      <c r="S22" s="173"/>
      <c r="T22" s="172"/>
      <c r="U22" s="141"/>
    </row>
    <row r="23" spans="1:21" ht="15.75" customHeight="1" x14ac:dyDescent="0.25">
      <c r="B23" s="128" t="s">
        <v>215</v>
      </c>
      <c r="C23" s="185"/>
      <c r="D23" s="185"/>
      <c r="L23" s="227"/>
      <c r="M23" s="173"/>
      <c r="N23" s="173"/>
      <c r="O23" s="173"/>
      <c r="R23" s="173"/>
      <c r="S23" s="173"/>
      <c r="T23" s="172"/>
      <c r="U23" s="141"/>
    </row>
    <row r="24" spans="1:21" ht="15.75" customHeight="1" x14ac:dyDescent="0.25">
      <c r="C24" s="185"/>
      <c r="D24" s="185"/>
      <c r="L24" s="227"/>
      <c r="M24" s="173"/>
      <c r="N24" s="173"/>
      <c r="O24" s="173"/>
      <c r="R24" s="173"/>
      <c r="S24" s="173"/>
      <c r="T24" s="172"/>
      <c r="U24" s="141"/>
    </row>
    <row r="25" spans="1:21" ht="15.75" customHeight="1" x14ac:dyDescent="0.25">
      <c r="B25" s="195"/>
      <c r="C25" s="195"/>
      <c r="D25" s="195"/>
      <c r="E25" s="195"/>
      <c r="F25" s="195"/>
      <c r="G25" s="195"/>
      <c r="H25" s="195"/>
      <c r="I25" s="195"/>
      <c r="J25" s="195"/>
      <c r="K25" s="141"/>
      <c r="L25" s="141"/>
      <c r="M25" s="195"/>
      <c r="N25" s="195"/>
      <c r="O25" s="141"/>
      <c r="P25" s="141"/>
      <c r="R25" s="141"/>
      <c r="S25" s="141"/>
      <c r="T25" s="195"/>
    </row>
    <row r="26" spans="1:21" ht="15.75" customHeight="1" x14ac:dyDescent="0.25">
      <c r="K26" s="187"/>
      <c r="L26" s="187"/>
      <c r="O26" s="187"/>
      <c r="P26" s="187"/>
      <c r="R26" s="302" t="s">
        <v>355</v>
      </c>
      <c r="S26" s="316"/>
      <c r="T26" s="317"/>
    </row>
    <row r="27" spans="1:21" ht="15.75" customHeight="1" x14ac:dyDescent="0.25">
      <c r="B27" s="191" t="s">
        <v>354</v>
      </c>
      <c r="C27" s="193" t="s">
        <v>2</v>
      </c>
      <c r="D27" s="193" t="s">
        <v>34</v>
      </c>
      <c r="E27" s="266" t="s">
        <v>35</v>
      </c>
      <c r="F27" s="193"/>
      <c r="G27" s="573"/>
      <c r="H27" s="573"/>
      <c r="I27" s="573"/>
      <c r="J27" s="193"/>
      <c r="K27" s="193"/>
      <c r="L27" s="193" t="s">
        <v>36</v>
      </c>
      <c r="M27" s="193" t="s">
        <v>37</v>
      </c>
      <c r="N27" s="195"/>
      <c r="O27" s="195"/>
      <c r="P27" s="195"/>
      <c r="R27" s="195" t="s">
        <v>81</v>
      </c>
      <c r="S27" s="195"/>
      <c r="T27" s="309"/>
    </row>
    <row r="28" spans="1:21" ht="15.75" customHeight="1" x14ac:dyDescent="0.25">
      <c r="A28" s="141"/>
      <c r="C28" s="267"/>
      <c r="D28" s="268"/>
      <c r="E28" s="269"/>
      <c r="F28" s="270"/>
      <c r="G28" s="587"/>
      <c r="H28" s="587"/>
      <c r="I28" s="587"/>
      <c r="J28" s="587"/>
      <c r="K28" s="271"/>
      <c r="L28" s="272"/>
      <c r="M28" s="273"/>
      <c r="N28" s="273"/>
      <c r="O28" s="218"/>
      <c r="P28" s="218"/>
      <c r="Q28" s="274"/>
    </row>
    <row r="29" spans="1:21" ht="15.75" customHeight="1" x14ac:dyDescent="0.25">
      <c r="B29" s="238"/>
      <c r="C29" s="275"/>
      <c r="D29" s="276"/>
      <c r="E29" s="277"/>
      <c r="F29" s="216"/>
      <c r="G29" s="239"/>
      <c r="H29" s="239"/>
      <c r="I29" s="239"/>
      <c r="J29" s="239"/>
      <c r="K29" s="239"/>
      <c r="L29" s="235"/>
      <c r="M29" s="212"/>
      <c r="N29" s="240"/>
    </row>
    <row r="30" spans="1:21" ht="15.75" customHeight="1" x14ac:dyDescent="0.25">
      <c r="C30" s="278"/>
      <c r="D30" s="276"/>
      <c r="E30" s="277"/>
      <c r="F30" s="279"/>
      <c r="G30" s="239"/>
      <c r="H30" s="239"/>
      <c r="I30" s="239"/>
      <c r="J30" s="239"/>
      <c r="K30" s="239"/>
      <c r="L30" s="241"/>
      <c r="M30" s="217"/>
      <c r="N30" s="240"/>
      <c r="O30" s="240"/>
      <c r="P30" s="141"/>
    </row>
    <row r="31" spans="1:21" ht="15.75" customHeight="1" x14ac:dyDescent="0.25">
      <c r="D31" s="136"/>
      <c r="E31" s="130"/>
      <c r="F31" s="137"/>
    </row>
    <row r="32" spans="1:21" ht="15.75" customHeight="1" x14ac:dyDescent="0.25">
      <c r="D32" s="136"/>
      <c r="E32" s="280"/>
      <c r="F32" s="242"/>
      <c r="G32" s="243"/>
      <c r="H32" s="243"/>
      <c r="I32" s="243"/>
      <c r="J32" s="243"/>
      <c r="K32" s="243"/>
    </row>
    <row r="33" spans="3:15" ht="15.75" customHeight="1" x14ac:dyDescent="0.25">
      <c r="D33" s="136"/>
      <c r="E33" s="280"/>
      <c r="F33" s="242"/>
      <c r="G33" s="243"/>
      <c r="H33" s="243"/>
      <c r="I33" s="243"/>
      <c r="J33" s="243"/>
      <c r="K33" s="243"/>
    </row>
    <row r="34" spans="3:15" ht="15.75" customHeight="1" x14ac:dyDescent="0.25">
      <c r="C34" s="278"/>
      <c r="D34" s="136"/>
      <c r="E34" s="130"/>
      <c r="F34" s="281"/>
    </row>
    <row r="35" spans="3:15" ht="15.75" customHeight="1" x14ac:dyDescent="0.25">
      <c r="D35" s="136"/>
      <c r="E35" s="130"/>
      <c r="F35" s="137"/>
    </row>
    <row r="36" spans="3:15" ht="15.75" customHeight="1" x14ac:dyDescent="0.25">
      <c r="D36" s="136"/>
      <c r="E36" s="130"/>
      <c r="F36" s="137"/>
    </row>
    <row r="37" spans="3:15" ht="15.75" customHeight="1" x14ac:dyDescent="0.25">
      <c r="D37" s="136"/>
      <c r="E37" s="130"/>
      <c r="F37" s="137"/>
    </row>
    <row r="38" spans="3:15" ht="15.75" customHeight="1" x14ac:dyDescent="0.25">
      <c r="D38" s="136"/>
      <c r="E38" s="130"/>
      <c r="F38" s="137"/>
    </row>
    <row r="39" spans="3:15" ht="15.75" customHeight="1" x14ac:dyDescent="0.25">
      <c r="D39" s="136"/>
      <c r="E39" s="130"/>
      <c r="F39" s="137"/>
    </row>
    <row r="40" spans="3:15" ht="15.75" customHeight="1" x14ac:dyDescent="0.25">
      <c r="E40" s="176"/>
      <c r="F40" s="176"/>
      <c r="G40" s="176"/>
      <c r="H40" s="176"/>
      <c r="I40" s="176"/>
      <c r="J40" s="176"/>
      <c r="K40" s="176"/>
      <c r="L40" s="176"/>
      <c r="M40" s="176"/>
      <c r="N40" s="176"/>
      <c r="O40" s="176"/>
    </row>
    <row r="41" spans="3:15" ht="15.75" customHeight="1" x14ac:dyDescent="0.25"/>
    <row r="42" spans="3:15" ht="15.75" customHeight="1" x14ac:dyDescent="0.25"/>
    <row r="43" spans="3:15" ht="15.75" customHeight="1" x14ac:dyDescent="0.25"/>
    <row r="44" spans="3:15" ht="15.75" customHeight="1" x14ac:dyDescent="0.25"/>
    <row r="45" spans="3:15" ht="15.75" customHeight="1" x14ac:dyDescent="0.25"/>
    <row r="46" spans="3:15" ht="15.75" customHeight="1" x14ac:dyDescent="0.25"/>
    <row r="47" spans="3:15" ht="15.75" customHeight="1" x14ac:dyDescent="0.25"/>
    <row r="48" spans="3:15" ht="15.75" customHeight="1" x14ac:dyDescent="0.25"/>
    <row r="49" spans="16:23" ht="15.75" customHeight="1" x14ac:dyDescent="0.25"/>
    <row r="50" spans="16:23" ht="15.75" customHeight="1" x14ac:dyDescent="0.25"/>
    <row r="51" spans="16:23" ht="15.75" customHeight="1" x14ac:dyDescent="0.25">
      <c r="P51" s="144"/>
      <c r="R51" s="144"/>
      <c r="S51" s="144"/>
      <c r="T51" s="144"/>
      <c r="U51" s="144"/>
    </row>
    <row r="52" spans="16:23" ht="15.75" customHeight="1" x14ac:dyDescent="0.25">
      <c r="P52" s="144"/>
      <c r="R52" s="144"/>
      <c r="S52" s="144"/>
      <c r="T52" s="144"/>
      <c r="U52" s="144"/>
    </row>
    <row r="53" spans="16:23" ht="15.75" customHeight="1" x14ac:dyDescent="0.25">
      <c r="P53" s="166"/>
      <c r="R53" s="144"/>
      <c r="S53" s="144"/>
      <c r="T53" s="166"/>
      <c r="U53" s="144"/>
      <c r="V53" s="135" t="s">
        <v>301</v>
      </c>
      <c r="W53" s="173">
        <f>W9</f>
        <v>0</v>
      </c>
    </row>
    <row r="54" spans="16:23" ht="15.75" customHeight="1" x14ac:dyDescent="0.25">
      <c r="P54" s="144"/>
      <c r="R54" s="144"/>
      <c r="S54" s="144"/>
      <c r="T54" s="144"/>
      <c r="U54" s="144"/>
    </row>
    <row r="55" spans="16:23" ht="15.75" customHeight="1" x14ac:dyDescent="0.25">
      <c r="P55" s="144"/>
      <c r="R55" s="144"/>
      <c r="S55" s="144"/>
      <c r="T55" s="144"/>
      <c r="U55" s="144"/>
    </row>
    <row r="56" spans="16:23" ht="15.75" customHeight="1" x14ac:dyDescent="0.25">
      <c r="P56" s="144"/>
      <c r="R56" s="144"/>
      <c r="S56" s="144"/>
      <c r="T56" s="144"/>
      <c r="U56" s="144"/>
    </row>
    <row r="57" spans="16:23" ht="15.75" customHeight="1" x14ac:dyDescent="0.25"/>
    <row r="58" spans="16:23" ht="15.75" customHeight="1" x14ac:dyDescent="0.25"/>
    <row r="59" spans="16:23" ht="15.75" customHeight="1" x14ac:dyDescent="0.25"/>
    <row r="60" spans="16:23" ht="15.75" customHeight="1" x14ac:dyDescent="0.25"/>
    <row r="61" spans="16:23" ht="15.75" customHeight="1" x14ac:dyDescent="0.25"/>
    <row r="62" spans="16:23" ht="15.75" customHeight="1" x14ac:dyDescent="0.25"/>
    <row r="63" spans="16:23" ht="15.75" customHeight="1" x14ac:dyDescent="0.25"/>
    <row r="64" spans="16:23" ht="15.75" customHeight="1" x14ac:dyDescent="0.25"/>
    <row r="65" ht="15.75" customHeight="1" x14ac:dyDescent="0.25"/>
    <row r="66" ht="15.75" customHeight="1" x14ac:dyDescent="0.25"/>
    <row r="67" ht="15.75" customHeight="1" x14ac:dyDescent="0.25"/>
    <row r="68" ht="15.75" customHeight="1" x14ac:dyDescent="0.25"/>
  </sheetData>
  <mergeCells count="9">
    <mergeCell ref="U4:W4"/>
    <mergeCell ref="U5:W5"/>
    <mergeCell ref="G27:I27"/>
    <mergeCell ref="G28:J28"/>
    <mergeCell ref="B12:F12"/>
    <mergeCell ref="B14:F14"/>
    <mergeCell ref="B16:F16"/>
    <mergeCell ref="B17:F17"/>
    <mergeCell ref="B22:H22"/>
  </mergeCells>
  <hyperlinks>
    <hyperlink ref="B17" r:id="rId1"/>
  </hyperlinks>
  <printOptions horizontalCentered="1" gridLines="1"/>
  <pageMargins left="0" right="0" top="0.75" bottom="0.75" header="0.3" footer="0.3"/>
  <pageSetup scale="45" orientation="landscape" horizontalDpi="1200" verticalDpi="1200"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G7" activePane="bottomRight" state="frozen"/>
      <selection activeCell="X1" sqref="X1:X1048576"/>
      <selection pane="topRight" activeCell="X1" sqref="X1:X1048576"/>
      <selection pane="bottomLeft" activeCell="X1" sqref="X1:X1048576"/>
      <selection pane="bottomRight" activeCell="X7" sqref="X7:X19"/>
    </sheetView>
  </sheetViews>
  <sheetFormatPr defaultColWidth="9.140625" defaultRowHeight="15" x14ac:dyDescent="0.25"/>
  <cols>
    <col min="1" max="1" width="7.85546875" style="135" customWidth="1"/>
    <col min="2" max="2" width="70" style="135" bestFit="1" customWidth="1"/>
    <col min="3" max="3" width="29.28515625" style="135" customWidth="1"/>
    <col min="4" max="4" width="15.5703125" style="135" customWidth="1"/>
    <col min="5" max="5" width="8.28515625" style="135" customWidth="1"/>
    <col min="6" max="6" width="20.5703125" style="135" customWidth="1"/>
    <col min="7" max="7" width="24.5703125" style="135" customWidth="1"/>
    <col min="8" max="8" width="10.85546875" style="135" customWidth="1"/>
    <col min="9" max="9" width="12.85546875" style="135" customWidth="1"/>
    <col min="10" max="10" width="13.5703125" style="135" customWidth="1"/>
    <col min="11" max="11" width="15.7109375" style="135" customWidth="1"/>
    <col min="12" max="12" width="12.7109375" style="135" customWidth="1"/>
    <col min="13" max="13" width="21.28515625" style="135" customWidth="1"/>
    <col min="14" max="14" width="14" style="135" bestFit="1" customWidth="1"/>
    <col min="15" max="15" width="11.7109375" style="135" bestFit="1" customWidth="1"/>
    <col min="16" max="16" width="14" style="135" bestFit="1" customWidth="1"/>
    <col min="17" max="17" width="3.7109375" style="135" customWidth="1"/>
    <col min="18" max="18" width="17" style="135" customWidth="1"/>
    <col min="19" max="19" width="14.140625" style="135" customWidth="1"/>
    <col min="20" max="20" width="3.7109375" style="135" customWidth="1"/>
    <col min="21" max="21" width="14.5703125" style="135" customWidth="1"/>
    <col min="22" max="22" width="14.28515625" style="135" bestFit="1" customWidth="1"/>
    <col min="23" max="23" width="14" style="135" bestFit="1" customWidth="1"/>
    <col min="24" max="24" width="14.28515625" style="135" customWidth="1"/>
    <col min="25" max="16384" width="9.140625" style="135"/>
  </cols>
  <sheetData>
    <row r="1" spans="1:24" ht="15.75" customHeight="1" x14ac:dyDescent="0.25">
      <c r="A1" s="132" t="s">
        <v>224</v>
      </c>
      <c r="T1" s="141"/>
    </row>
    <row r="2" spans="1:24" ht="15.75" customHeight="1" x14ac:dyDescent="0.25">
      <c r="A2" s="138" t="str">
        <f>'#3441 South Tech Prep Acd '!A2</f>
        <v>Federal Grant Allocations/Reimbursements as of: 06/30/2023</v>
      </c>
      <c r="B2" s="202"/>
      <c r="N2" s="140"/>
      <c r="O2" s="140"/>
      <c r="Q2" s="141"/>
      <c r="R2" s="141"/>
      <c r="S2" s="141"/>
      <c r="T2" s="141"/>
    </row>
    <row r="3" spans="1:24" ht="15.75" customHeight="1" x14ac:dyDescent="0.25">
      <c r="A3" s="142" t="s">
        <v>88</v>
      </c>
      <c r="B3" s="132"/>
      <c r="D3" s="132"/>
      <c r="E3" s="132"/>
      <c r="F3" s="132"/>
      <c r="Q3" s="141"/>
      <c r="R3" s="141"/>
      <c r="S3" s="141"/>
      <c r="T3" s="141"/>
      <c r="U3" s="136"/>
      <c r="V3" s="143"/>
    </row>
    <row r="4" spans="1:24" ht="15.75" customHeight="1" x14ac:dyDescent="0.25">
      <c r="A4" s="132" t="s">
        <v>147</v>
      </c>
      <c r="N4" s="145"/>
      <c r="O4" s="145"/>
      <c r="P4" s="145"/>
      <c r="Q4" s="146"/>
      <c r="R4" s="141"/>
      <c r="S4" s="141"/>
      <c r="T4" s="146"/>
      <c r="U4" s="574" t="s">
        <v>211</v>
      </c>
      <c r="V4" s="574"/>
      <c r="W4" s="574"/>
      <c r="X4" s="147"/>
    </row>
    <row r="5" spans="1:24" ht="15.75" thickBot="1" x14ac:dyDescent="0.3">
      <c r="H5" s="148"/>
      <c r="I5" s="148"/>
      <c r="N5" s="145"/>
      <c r="O5" s="145"/>
      <c r="P5" s="145"/>
      <c r="Q5" s="146"/>
      <c r="R5" s="150"/>
      <c r="S5" s="150"/>
      <c r="T5" s="146"/>
      <c r="U5" s="577"/>
      <c r="V5" s="577"/>
      <c r="W5" s="577"/>
      <c r="X5" s="151"/>
    </row>
    <row r="6" spans="1:24" s="205" customFormat="1" ht="85.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4" s="144" customFormat="1" ht="15.75" customHeight="1" x14ac:dyDescent="0.25">
      <c r="A7" s="160">
        <v>4201</v>
      </c>
      <c r="B7" s="144" t="s">
        <v>326</v>
      </c>
      <c r="C7" s="444" t="s">
        <v>95</v>
      </c>
      <c r="D7" s="162" t="s">
        <v>218</v>
      </c>
      <c r="E7" s="162" t="s">
        <v>253</v>
      </c>
      <c r="F7" s="144" t="s">
        <v>219</v>
      </c>
      <c r="G7" s="144" t="s">
        <v>7</v>
      </c>
      <c r="H7" s="324">
        <v>2.7199999999999998E-2</v>
      </c>
      <c r="I7" s="324">
        <v>0.15010000000000001</v>
      </c>
      <c r="J7" s="164">
        <v>45107</v>
      </c>
      <c r="K7" s="164">
        <v>45108</v>
      </c>
      <c r="L7" s="164">
        <v>44743</v>
      </c>
      <c r="M7" s="160" t="s">
        <v>212</v>
      </c>
      <c r="N7" s="403">
        <v>338022.75</v>
      </c>
      <c r="O7" s="408">
        <v>0</v>
      </c>
      <c r="P7" s="404">
        <f>N7+O7</f>
        <v>338022.75</v>
      </c>
      <c r="Q7" s="286"/>
      <c r="R7" s="403">
        <v>0</v>
      </c>
      <c r="S7" s="404">
        <f>P7-R7</f>
        <v>338022.75</v>
      </c>
      <c r="T7" s="286"/>
      <c r="U7" s="403">
        <v>117900.68</v>
      </c>
      <c r="V7" s="408">
        <v>0</v>
      </c>
      <c r="W7" s="482">
        <f>V7+U7</f>
        <v>117900.68</v>
      </c>
      <c r="X7" s="487">
        <f>S7-W7</f>
        <v>220122.07</v>
      </c>
    </row>
    <row r="8" spans="1:24" s="144" customFormat="1" ht="15.75" customHeight="1" x14ac:dyDescent="0.25">
      <c r="A8" s="160">
        <v>4253</v>
      </c>
      <c r="B8" s="144" t="s">
        <v>114</v>
      </c>
      <c r="C8" s="444" t="s">
        <v>108</v>
      </c>
      <c r="D8" s="162" t="s">
        <v>216</v>
      </c>
      <c r="E8" s="162" t="s">
        <v>240</v>
      </c>
      <c r="F8" s="144" t="s">
        <v>217</v>
      </c>
      <c r="G8" s="144" t="s">
        <v>7</v>
      </c>
      <c r="H8" s="324">
        <v>2.7199999999999998E-2</v>
      </c>
      <c r="I8" s="324">
        <v>0.15010000000000001</v>
      </c>
      <c r="J8" s="164">
        <v>45107</v>
      </c>
      <c r="K8" s="164">
        <v>45108</v>
      </c>
      <c r="L8" s="164">
        <v>44743</v>
      </c>
      <c r="M8" s="160" t="s">
        <v>212</v>
      </c>
      <c r="N8" s="384">
        <v>21847.56</v>
      </c>
      <c r="O8" s="391">
        <v>0</v>
      </c>
      <c r="P8" s="390">
        <f>N8+O8</f>
        <v>21847.56</v>
      </c>
      <c r="Q8" s="286"/>
      <c r="R8" s="384">
        <v>0</v>
      </c>
      <c r="S8" s="390">
        <f>P8-R8</f>
        <v>21847.56</v>
      </c>
      <c r="T8" s="286"/>
      <c r="U8" s="384">
        <v>21847.56</v>
      </c>
      <c r="V8" s="391">
        <v>0</v>
      </c>
      <c r="W8" s="483">
        <f>V8+U8</f>
        <v>21847.56</v>
      </c>
      <c r="X8" s="442">
        <v>0</v>
      </c>
    </row>
    <row r="9" spans="1:24" ht="15.75" customHeight="1" x14ac:dyDescent="0.25">
      <c r="A9" s="137">
        <v>4423</v>
      </c>
      <c r="B9" s="135" t="s">
        <v>210</v>
      </c>
      <c r="C9" s="293" t="s">
        <v>305</v>
      </c>
      <c r="D9" s="137" t="s">
        <v>183</v>
      </c>
      <c r="E9" s="137" t="s">
        <v>242</v>
      </c>
      <c r="F9" s="135" t="s">
        <v>196</v>
      </c>
      <c r="G9" s="135" t="s">
        <v>7</v>
      </c>
      <c r="H9" s="300">
        <v>2.7199999999999998E-2</v>
      </c>
      <c r="I9" s="300">
        <v>0.15010000000000001</v>
      </c>
      <c r="J9" s="171">
        <v>45199</v>
      </c>
      <c r="K9" s="171">
        <v>45214</v>
      </c>
      <c r="L9" s="171">
        <v>44201</v>
      </c>
      <c r="M9" s="137" t="s">
        <v>192</v>
      </c>
      <c r="N9" s="384">
        <v>44292.08</v>
      </c>
      <c r="O9" s="385">
        <v>0</v>
      </c>
      <c r="P9" s="386">
        <f>N9+O9</f>
        <v>44292.08</v>
      </c>
      <c r="Q9" s="130"/>
      <c r="R9" s="399">
        <v>0</v>
      </c>
      <c r="S9" s="386">
        <f t="shared" ref="S9:S19" si="0">P9-R9</f>
        <v>44292.08</v>
      </c>
      <c r="T9" s="178"/>
      <c r="U9" s="399">
        <v>0</v>
      </c>
      <c r="V9" s="385">
        <v>0</v>
      </c>
      <c r="W9" s="484">
        <f t="shared" ref="W9:W19" si="1">V9+U9</f>
        <v>0</v>
      </c>
      <c r="X9" s="458">
        <f t="shared" ref="X9:X19" si="2">S9-W9</f>
        <v>44292.08</v>
      </c>
    </row>
    <row r="10" spans="1:24" ht="15.75" customHeight="1" x14ac:dyDescent="0.25">
      <c r="A10" s="137">
        <v>4426</v>
      </c>
      <c r="B10" s="135" t="s">
        <v>320</v>
      </c>
      <c r="C10" s="293" t="s">
        <v>305</v>
      </c>
      <c r="D10" s="137" t="s">
        <v>183</v>
      </c>
      <c r="E10" s="137" t="s">
        <v>252</v>
      </c>
      <c r="F10" s="135" t="s">
        <v>184</v>
      </c>
      <c r="G10" s="135" t="s">
        <v>7</v>
      </c>
      <c r="H10" s="300">
        <v>2.7199999999999998E-2</v>
      </c>
      <c r="I10" s="300">
        <v>0.15010000000000001</v>
      </c>
      <c r="J10" s="171">
        <v>45199</v>
      </c>
      <c r="K10" s="171">
        <v>45214</v>
      </c>
      <c r="L10" s="171">
        <v>44201</v>
      </c>
      <c r="M10" s="137" t="s">
        <v>190</v>
      </c>
      <c r="N10" s="384">
        <v>81989.36</v>
      </c>
      <c r="O10" s="385">
        <v>0</v>
      </c>
      <c r="P10" s="386">
        <f>N10+O10</f>
        <v>81989.36</v>
      </c>
      <c r="Q10" s="130"/>
      <c r="R10" s="399">
        <v>75161.38</v>
      </c>
      <c r="S10" s="386">
        <f t="shared" si="0"/>
        <v>6827.9799999999959</v>
      </c>
      <c r="T10" s="178"/>
      <c r="U10" s="399">
        <v>0</v>
      </c>
      <c r="V10" s="385">
        <v>0</v>
      </c>
      <c r="W10" s="484">
        <f t="shared" si="1"/>
        <v>0</v>
      </c>
      <c r="X10" s="458">
        <f t="shared" si="2"/>
        <v>6827.9799999999959</v>
      </c>
    </row>
    <row r="11" spans="1:24" ht="15.75" customHeight="1" x14ac:dyDescent="0.25">
      <c r="A11" s="137">
        <v>4427</v>
      </c>
      <c r="B11" s="135" t="s">
        <v>193</v>
      </c>
      <c r="C11" s="293" t="s">
        <v>305</v>
      </c>
      <c r="D11" s="137" t="s">
        <v>183</v>
      </c>
      <c r="E11" s="137" t="s">
        <v>249</v>
      </c>
      <c r="F11" s="135" t="s">
        <v>195</v>
      </c>
      <c r="G11" s="135" t="s">
        <v>7</v>
      </c>
      <c r="H11" s="300">
        <v>2.7199999999999998E-2</v>
      </c>
      <c r="I11" s="300">
        <v>0.15010000000000001</v>
      </c>
      <c r="J11" s="171">
        <v>45199</v>
      </c>
      <c r="K11" s="171">
        <v>45214</v>
      </c>
      <c r="L11" s="171">
        <v>44201</v>
      </c>
      <c r="M11" s="137" t="s">
        <v>191</v>
      </c>
      <c r="N11" s="384">
        <v>9357.48</v>
      </c>
      <c r="O11" s="385">
        <v>0</v>
      </c>
      <c r="P11" s="386">
        <f t="shared" ref="P11:P19" si="3">N11+O11</f>
        <v>9357.48</v>
      </c>
      <c r="Q11" s="130"/>
      <c r="R11" s="399">
        <v>0</v>
      </c>
      <c r="S11" s="386">
        <f t="shared" si="0"/>
        <v>9357.48</v>
      </c>
      <c r="T11" s="178"/>
      <c r="U11" s="399">
        <v>0</v>
      </c>
      <c r="V11" s="385">
        <v>0</v>
      </c>
      <c r="W11" s="484">
        <f t="shared" si="1"/>
        <v>0</v>
      </c>
      <c r="X11" s="458">
        <f t="shared" si="2"/>
        <v>9357.48</v>
      </c>
    </row>
    <row r="12" spans="1:24" ht="15.75" customHeight="1" x14ac:dyDescent="0.25">
      <c r="A12" s="137">
        <v>4429</v>
      </c>
      <c r="B12" s="135" t="s">
        <v>298</v>
      </c>
      <c r="C12" s="293" t="s">
        <v>305</v>
      </c>
      <c r="D12" s="137" t="s">
        <v>183</v>
      </c>
      <c r="E12" s="137" t="s">
        <v>247</v>
      </c>
      <c r="F12" s="135" t="s">
        <v>207</v>
      </c>
      <c r="G12" s="135" t="s">
        <v>7</v>
      </c>
      <c r="H12" s="300">
        <v>2.7199999999999998E-2</v>
      </c>
      <c r="I12" s="300">
        <v>0.15010000000000001</v>
      </c>
      <c r="J12" s="171">
        <v>45199</v>
      </c>
      <c r="K12" s="171">
        <v>45214</v>
      </c>
      <c r="L12" s="171">
        <v>44201</v>
      </c>
      <c r="M12" s="137" t="s">
        <v>229</v>
      </c>
      <c r="N12" s="384">
        <v>754.52</v>
      </c>
      <c r="O12" s="385">
        <v>0</v>
      </c>
      <c r="P12" s="386">
        <f>N12+O12</f>
        <v>754.52</v>
      </c>
      <c r="Q12" s="130"/>
      <c r="R12" s="399">
        <v>0</v>
      </c>
      <c r="S12" s="386">
        <f t="shared" si="0"/>
        <v>754.52</v>
      </c>
      <c r="T12" s="178"/>
      <c r="U12" s="399">
        <v>0</v>
      </c>
      <c r="V12" s="385">
        <v>0</v>
      </c>
      <c r="W12" s="484">
        <f t="shared" si="1"/>
        <v>0</v>
      </c>
      <c r="X12" s="458">
        <f t="shared" si="2"/>
        <v>754.52</v>
      </c>
    </row>
    <row r="13" spans="1:24" ht="15.75" customHeight="1" x14ac:dyDescent="0.25">
      <c r="A13" s="137">
        <v>4452</v>
      </c>
      <c r="B13" s="135" t="s">
        <v>204</v>
      </c>
      <c r="C13" s="293" t="s">
        <v>200</v>
      </c>
      <c r="D13" s="137" t="s">
        <v>201</v>
      </c>
      <c r="E13" s="137" t="s">
        <v>245</v>
      </c>
      <c r="F13" s="135" t="s">
        <v>205</v>
      </c>
      <c r="G13" s="135" t="s">
        <v>7</v>
      </c>
      <c r="H13" s="300">
        <v>0.05</v>
      </c>
      <c r="I13" s="300">
        <v>0.15010000000000001</v>
      </c>
      <c r="J13" s="171">
        <v>45565</v>
      </c>
      <c r="K13" s="171">
        <v>45580</v>
      </c>
      <c r="L13" s="171">
        <v>44279</v>
      </c>
      <c r="M13" s="137" t="s">
        <v>203</v>
      </c>
      <c r="N13" s="384">
        <v>80141.83</v>
      </c>
      <c r="O13" s="385">
        <v>12.55</v>
      </c>
      <c r="P13" s="386">
        <f>N13+O13</f>
        <v>80154.38</v>
      </c>
      <c r="Q13" s="130"/>
      <c r="R13" s="399">
        <v>0</v>
      </c>
      <c r="S13" s="386">
        <f t="shared" si="0"/>
        <v>80154.38</v>
      </c>
      <c r="T13" s="178"/>
      <c r="U13" s="399">
        <v>0</v>
      </c>
      <c r="V13" s="385">
        <v>0</v>
      </c>
      <c r="W13" s="484">
        <f t="shared" si="1"/>
        <v>0</v>
      </c>
      <c r="X13" s="458">
        <f t="shared" si="2"/>
        <v>80154.38</v>
      </c>
    </row>
    <row r="14" spans="1:24" ht="15.75" customHeight="1" x14ac:dyDescent="0.25">
      <c r="A14" s="137">
        <v>4454</v>
      </c>
      <c r="B14" s="135" t="s">
        <v>306</v>
      </c>
      <c r="C14" s="293" t="s">
        <v>200</v>
      </c>
      <c r="D14" s="137" t="s">
        <v>201</v>
      </c>
      <c r="E14" s="137" t="s">
        <v>248</v>
      </c>
      <c r="F14" s="135" t="s">
        <v>228</v>
      </c>
      <c r="G14" s="135" t="s">
        <v>7</v>
      </c>
      <c r="H14" s="300">
        <v>0.05</v>
      </c>
      <c r="I14" s="300">
        <v>0.15010000000000001</v>
      </c>
      <c r="J14" s="171">
        <v>45565</v>
      </c>
      <c r="K14" s="171">
        <v>45580</v>
      </c>
      <c r="L14" s="171">
        <v>44279</v>
      </c>
      <c r="M14" s="137" t="s">
        <v>327</v>
      </c>
      <c r="N14" s="384">
        <v>4205.6499999999996</v>
      </c>
      <c r="O14" s="385">
        <v>77.489999999999995</v>
      </c>
      <c r="P14" s="386">
        <f>N14+O14</f>
        <v>4283.1399999999994</v>
      </c>
      <c r="Q14" s="130"/>
      <c r="R14" s="399">
        <v>0</v>
      </c>
      <c r="S14" s="386">
        <f t="shared" si="0"/>
        <v>4283.1399999999994</v>
      </c>
      <c r="T14" s="178"/>
      <c r="U14" s="399">
        <v>0</v>
      </c>
      <c r="V14" s="385">
        <v>0</v>
      </c>
      <c r="W14" s="484">
        <f t="shared" si="1"/>
        <v>0</v>
      </c>
      <c r="X14" s="458">
        <f t="shared" si="2"/>
        <v>4283.1399999999994</v>
      </c>
    </row>
    <row r="15" spans="1:24" ht="15.75" customHeight="1" x14ac:dyDescent="0.25">
      <c r="A15" s="137">
        <v>4459</v>
      </c>
      <c r="B15" s="135" t="s">
        <v>243</v>
      </c>
      <c r="C15" s="293" t="s">
        <v>200</v>
      </c>
      <c r="D15" s="137" t="s">
        <v>201</v>
      </c>
      <c r="E15" s="137" t="s">
        <v>244</v>
      </c>
      <c r="F15" s="135" t="s">
        <v>202</v>
      </c>
      <c r="G15" s="135" t="s">
        <v>7</v>
      </c>
      <c r="H15" s="300">
        <v>0.05</v>
      </c>
      <c r="I15" s="300">
        <v>0.15010000000000001</v>
      </c>
      <c r="J15" s="171">
        <v>45565</v>
      </c>
      <c r="K15" s="171">
        <v>45580</v>
      </c>
      <c r="L15" s="171">
        <v>44279</v>
      </c>
      <c r="M15" s="137" t="s">
        <v>203</v>
      </c>
      <c r="N15" s="384">
        <v>320567.28999999998</v>
      </c>
      <c r="O15" s="385">
        <v>50.22</v>
      </c>
      <c r="P15" s="386">
        <f t="shared" si="3"/>
        <v>320617.50999999995</v>
      </c>
      <c r="Q15" s="130"/>
      <c r="R15" s="399">
        <v>0</v>
      </c>
      <c r="S15" s="386">
        <f t="shared" si="0"/>
        <v>320617.50999999995</v>
      </c>
      <c r="T15" s="178"/>
      <c r="U15" s="399">
        <v>0</v>
      </c>
      <c r="V15" s="385">
        <v>0</v>
      </c>
      <c r="W15" s="484">
        <f t="shared" si="1"/>
        <v>0</v>
      </c>
      <c r="X15" s="458">
        <f t="shared" si="2"/>
        <v>320617.50999999995</v>
      </c>
    </row>
    <row r="16" spans="1:24" ht="15.75" customHeight="1" x14ac:dyDescent="0.25">
      <c r="A16" s="137">
        <v>4461</v>
      </c>
      <c r="B16" s="135" t="s">
        <v>288</v>
      </c>
      <c r="C16" s="293" t="s">
        <v>200</v>
      </c>
      <c r="D16" s="137" t="s">
        <v>201</v>
      </c>
      <c r="E16" s="137" t="s">
        <v>273</v>
      </c>
      <c r="F16" s="135" t="s">
        <v>274</v>
      </c>
      <c r="G16" s="135" t="s">
        <v>7</v>
      </c>
      <c r="H16" s="300">
        <v>0.05</v>
      </c>
      <c r="I16" s="300">
        <v>0.15010000000000001</v>
      </c>
      <c r="J16" s="171">
        <v>45565</v>
      </c>
      <c r="K16" s="171">
        <v>45580</v>
      </c>
      <c r="L16" s="171">
        <v>44279</v>
      </c>
      <c r="M16" s="137" t="s">
        <v>310</v>
      </c>
      <c r="N16" s="384">
        <v>5808.34</v>
      </c>
      <c r="O16" s="385">
        <v>0</v>
      </c>
      <c r="P16" s="386">
        <f t="shared" si="3"/>
        <v>5808.34</v>
      </c>
      <c r="Q16" s="130"/>
      <c r="R16" s="399">
        <v>0</v>
      </c>
      <c r="S16" s="386">
        <f t="shared" si="0"/>
        <v>5808.34</v>
      </c>
      <c r="T16" s="178"/>
      <c r="U16" s="399">
        <v>0</v>
      </c>
      <c r="V16" s="385">
        <v>0</v>
      </c>
      <c r="W16" s="484">
        <f t="shared" si="1"/>
        <v>0</v>
      </c>
      <c r="X16" s="458">
        <f t="shared" si="2"/>
        <v>5808.34</v>
      </c>
    </row>
    <row r="17" spans="1:24" ht="15.75" customHeight="1" x14ac:dyDescent="0.25">
      <c r="A17" s="137">
        <v>4462</v>
      </c>
      <c r="B17" s="135" t="s">
        <v>289</v>
      </c>
      <c r="C17" s="293" t="s">
        <v>200</v>
      </c>
      <c r="D17" s="137" t="s">
        <v>201</v>
      </c>
      <c r="E17" s="137" t="s">
        <v>275</v>
      </c>
      <c r="F17" s="135" t="s">
        <v>276</v>
      </c>
      <c r="G17" s="135" t="s">
        <v>7</v>
      </c>
      <c r="H17" s="300">
        <v>0.05</v>
      </c>
      <c r="I17" s="300">
        <v>0.15010000000000001</v>
      </c>
      <c r="J17" s="171">
        <v>45565</v>
      </c>
      <c r="K17" s="171">
        <v>45580</v>
      </c>
      <c r="L17" s="171">
        <v>44279</v>
      </c>
      <c r="M17" s="137" t="s">
        <v>311</v>
      </c>
      <c r="N17" s="384">
        <v>3315.31</v>
      </c>
      <c r="O17" s="385">
        <v>0</v>
      </c>
      <c r="P17" s="386">
        <f t="shared" si="3"/>
        <v>3315.31</v>
      </c>
      <c r="Q17" s="130"/>
      <c r="R17" s="399">
        <v>0</v>
      </c>
      <c r="S17" s="386">
        <f t="shared" si="0"/>
        <v>3315.31</v>
      </c>
      <c r="T17" s="178"/>
      <c r="U17" s="399">
        <v>0</v>
      </c>
      <c r="V17" s="385">
        <v>0</v>
      </c>
      <c r="W17" s="484">
        <f t="shared" si="1"/>
        <v>0</v>
      </c>
      <c r="X17" s="458">
        <f t="shared" si="2"/>
        <v>3315.31</v>
      </c>
    </row>
    <row r="18" spans="1:24" ht="15.75" customHeight="1" x14ac:dyDescent="0.25">
      <c r="A18" s="137">
        <v>4463</v>
      </c>
      <c r="B18" s="135" t="s">
        <v>290</v>
      </c>
      <c r="C18" s="293" t="s">
        <v>200</v>
      </c>
      <c r="D18" s="137" t="s">
        <v>201</v>
      </c>
      <c r="E18" s="137" t="s">
        <v>277</v>
      </c>
      <c r="F18" s="135" t="s">
        <v>278</v>
      </c>
      <c r="G18" s="135" t="s">
        <v>7</v>
      </c>
      <c r="H18" s="300">
        <v>0.05</v>
      </c>
      <c r="I18" s="300">
        <v>0.15010000000000001</v>
      </c>
      <c r="J18" s="171">
        <v>45565</v>
      </c>
      <c r="K18" s="171">
        <v>45580</v>
      </c>
      <c r="L18" s="171">
        <v>44279</v>
      </c>
      <c r="M18" s="137" t="s">
        <v>308</v>
      </c>
      <c r="N18" s="384">
        <v>11180.33</v>
      </c>
      <c r="O18" s="385">
        <v>0</v>
      </c>
      <c r="P18" s="386">
        <f t="shared" si="3"/>
        <v>11180.33</v>
      </c>
      <c r="Q18" s="130"/>
      <c r="R18" s="399">
        <v>0</v>
      </c>
      <c r="S18" s="386">
        <f t="shared" si="0"/>
        <v>11180.33</v>
      </c>
      <c r="T18" s="178"/>
      <c r="U18" s="399">
        <v>0</v>
      </c>
      <c r="V18" s="385">
        <v>0</v>
      </c>
      <c r="W18" s="484">
        <f t="shared" si="1"/>
        <v>0</v>
      </c>
      <c r="X18" s="458">
        <f t="shared" si="2"/>
        <v>11180.33</v>
      </c>
    </row>
    <row r="19" spans="1:24" ht="15.75" customHeight="1" x14ac:dyDescent="0.25">
      <c r="A19" s="137">
        <v>4464</v>
      </c>
      <c r="B19" s="135" t="s">
        <v>307</v>
      </c>
      <c r="C19" s="293" t="s">
        <v>313</v>
      </c>
      <c r="D19" s="137" t="s">
        <v>183</v>
      </c>
      <c r="E19" s="137" t="s">
        <v>279</v>
      </c>
      <c r="F19" s="135" t="s">
        <v>280</v>
      </c>
      <c r="G19" s="135" t="s">
        <v>7</v>
      </c>
      <c r="H19" s="300">
        <v>0.05</v>
      </c>
      <c r="I19" s="300">
        <v>0.15010000000000001</v>
      </c>
      <c r="J19" s="171">
        <v>45199</v>
      </c>
      <c r="K19" s="171">
        <v>45214</v>
      </c>
      <c r="L19" s="171">
        <v>44201</v>
      </c>
      <c r="M19" s="137" t="s">
        <v>309</v>
      </c>
      <c r="N19" s="400">
        <v>49559.17</v>
      </c>
      <c r="O19" s="401">
        <v>0</v>
      </c>
      <c r="P19" s="402">
        <f t="shared" si="3"/>
        <v>49559.17</v>
      </c>
      <c r="Q19" s="130"/>
      <c r="R19" s="435">
        <v>0</v>
      </c>
      <c r="S19" s="402">
        <f t="shared" si="0"/>
        <v>49559.17</v>
      </c>
      <c r="T19" s="178"/>
      <c r="U19" s="435">
        <v>0</v>
      </c>
      <c r="V19" s="401">
        <v>0</v>
      </c>
      <c r="W19" s="485">
        <f t="shared" si="1"/>
        <v>0</v>
      </c>
      <c r="X19" s="488">
        <f t="shared" si="2"/>
        <v>49559.17</v>
      </c>
    </row>
    <row r="20" spans="1:24" ht="15.75" customHeight="1" thickBot="1" x14ac:dyDescent="0.3">
      <c r="C20" s="392"/>
      <c r="D20" s="185"/>
      <c r="E20" s="185"/>
      <c r="J20" s="201"/>
      <c r="K20" s="201"/>
      <c r="L20" s="201"/>
      <c r="M20" s="227" t="s">
        <v>38</v>
      </c>
      <c r="N20" s="406">
        <f>SUM(N7:N19)</f>
        <v>971041.67</v>
      </c>
      <c r="O20" s="417">
        <f>SUM(O7:O19)</f>
        <v>140.26</v>
      </c>
      <c r="P20" s="407">
        <f>SUM(P7:P19)</f>
        <v>971181.93</v>
      </c>
      <c r="Q20" s="130"/>
      <c r="R20" s="406">
        <f>SUM(R7:R19)</f>
        <v>75161.38</v>
      </c>
      <c r="S20" s="407">
        <f>SUM(S7:S19)</f>
        <v>896020.54999999993</v>
      </c>
      <c r="T20" s="130"/>
      <c r="U20" s="387">
        <f>SUM(U7:U19)</f>
        <v>139748.24</v>
      </c>
      <c r="V20" s="388">
        <f>SUM(V7:V19)</f>
        <v>0</v>
      </c>
      <c r="W20" s="486">
        <f>SUM(W7:W19)</f>
        <v>139748.24</v>
      </c>
      <c r="X20" s="489">
        <f>SUM(X7:X19)</f>
        <v>756272.30999999994</v>
      </c>
    </row>
    <row r="21" spans="1:24" ht="15.75" customHeight="1" thickTop="1" x14ac:dyDescent="0.25">
      <c r="C21" s="185"/>
      <c r="D21" s="185"/>
      <c r="E21" s="185"/>
      <c r="J21" s="201"/>
      <c r="K21" s="201"/>
      <c r="L21" s="201"/>
      <c r="M21" s="227"/>
      <c r="N21" s="173"/>
      <c r="O21" s="173"/>
      <c r="P21" s="173"/>
      <c r="R21" s="173"/>
      <c r="S21" s="173"/>
      <c r="T21" s="172"/>
    </row>
    <row r="22" spans="1:24" ht="15.75" customHeight="1" x14ac:dyDescent="0.25">
      <c r="C22" s="185"/>
      <c r="D22" s="185"/>
      <c r="E22" s="185"/>
      <c r="J22" s="201"/>
      <c r="K22" s="201"/>
      <c r="L22" s="201"/>
      <c r="M22" s="227"/>
      <c r="N22" s="173"/>
      <c r="O22" s="173"/>
      <c r="P22" s="173"/>
      <c r="R22" s="173"/>
      <c r="S22" s="173"/>
      <c r="T22" s="172"/>
    </row>
    <row r="23" spans="1:24" ht="15.75" customHeight="1" x14ac:dyDescent="0.25">
      <c r="B23" s="132" t="s">
        <v>111</v>
      </c>
      <c r="C23" s="185"/>
      <c r="D23" s="185"/>
      <c r="E23" s="185"/>
      <c r="M23" s="227"/>
      <c r="N23" s="173"/>
      <c r="O23" s="173"/>
      <c r="P23" s="173"/>
      <c r="R23" s="173"/>
      <c r="S23" s="172"/>
      <c r="T23" s="172"/>
      <c r="U23" s="141"/>
    </row>
    <row r="24" spans="1:24" ht="15.75" customHeight="1" x14ac:dyDescent="0.25">
      <c r="B24" s="576" t="s">
        <v>352</v>
      </c>
      <c r="C24" s="576"/>
      <c r="D24" s="576"/>
      <c r="E24" s="576"/>
      <c r="F24" s="576"/>
      <c r="G24" s="576"/>
      <c r="H24" s="179"/>
      <c r="I24" s="179"/>
      <c r="J24" s="179"/>
      <c r="M24" s="227"/>
      <c r="N24" s="173"/>
      <c r="O24" s="173"/>
      <c r="P24" s="173"/>
      <c r="R24" s="173"/>
      <c r="S24" s="172"/>
      <c r="T24" s="172"/>
      <c r="U24" s="141"/>
    </row>
    <row r="25" spans="1:24" ht="15.75" customHeight="1" x14ac:dyDescent="0.25">
      <c r="C25" s="185"/>
      <c r="D25" s="185"/>
      <c r="E25" s="185"/>
      <c r="M25" s="227"/>
      <c r="N25" s="173"/>
      <c r="O25" s="173"/>
      <c r="P25" s="173"/>
      <c r="R25" s="173"/>
      <c r="S25" s="172"/>
      <c r="T25" s="172"/>
      <c r="U25" s="141"/>
    </row>
    <row r="26" spans="1:24" ht="15.75" customHeight="1" x14ac:dyDescent="0.25">
      <c r="B26" s="576" t="s">
        <v>115</v>
      </c>
      <c r="C26" s="576"/>
      <c r="D26" s="576"/>
      <c r="E26" s="576"/>
      <c r="F26" s="576"/>
      <c r="G26" s="576"/>
      <c r="H26" s="179"/>
      <c r="I26" s="179"/>
      <c r="J26" s="179"/>
      <c r="M26" s="227"/>
      <c r="N26" s="173"/>
      <c r="O26" s="173"/>
      <c r="P26" s="173"/>
      <c r="R26" s="173"/>
      <c r="S26" s="172"/>
      <c r="T26" s="172"/>
      <c r="U26" s="141"/>
    </row>
    <row r="27" spans="1:24" ht="15.75" customHeight="1" x14ac:dyDescent="0.25">
      <c r="B27" s="179"/>
      <c r="C27" s="179"/>
      <c r="D27" s="179"/>
      <c r="E27" s="179"/>
      <c r="F27" s="179"/>
      <c r="G27" s="179"/>
      <c r="H27" s="179"/>
      <c r="I27" s="179"/>
      <c r="J27" s="179"/>
      <c r="M27" s="227"/>
      <c r="N27" s="173"/>
      <c r="O27" s="173"/>
      <c r="P27" s="173"/>
      <c r="R27" s="173"/>
      <c r="S27" s="172"/>
      <c r="T27" s="172"/>
      <c r="U27" s="141"/>
    </row>
    <row r="28" spans="1:24" ht="15.75" customHeight="1" x14ac:dyDescent="0.25">
      <c r="B28" s="576" t="s">
        <v>139</v>
      </c>
      <c r="C28" s="576"/>
      <c r="D28" s="576"/>
      <c r="E28" s="576"/>
      <c r="F28" s="576"/>
      <c r="G28" s="576"/>
      <c r="H28" s="179"/>
      <c r="I28" s="179"/>
      <c r="J28" s="179"/>
      <c r="M28" s="227"/>
      <c r="N28" s="173"/>
      <c r="O28" s="173"/>
      <c r="P28" s="173"/>
      <c r="R28" s="173"/>
      <c r="S28" s="172"/>
      <c r="T28" s="172"/>
      <c r="U28" s="141"/>
    </row>
    <row r="29" spans="1:24" ht="15.75" customHeight="1" x14ac:dyDescent="0.25">
      <c r="B29" s="589" t="s">
        <v>138</v>
      </c>
      <c r="C29" s="576"/>
      <c r="D29" s="576"/>
      <c r="E29" s="576"/>
      <c r="F29" s="576"/>
      <c r="G29" s="576"/>
      <c r="H29" s="179"/>
      <c r="I29" s="179"/>
      <c r="J29" s="179"/>
      <c r="M29" s="227"/>
      <c r="N29" s="173"/>
      <c r="O29" s="173"/>
      <c r="P29" s="173"/>
      <c r="R29" s="173"/>
      <c r="S29" s="172"/>
      <c r="T29" s="172"/>
      <c r="U29" s="141"/>
    </row>
    <row r="30" spans="1:24" ht="15.75" customHeight="1" x14ac:dyDescent="0.25">
      <c r="B30" s="179"/>
      <c r="C30" s="179"/>
      <c r="D30" s="179"/>
      <c r="E30" s="179"/>
      <c r="F30" s="179"/>
      <c r="G30" s="179"/>
      <c r="H30" s="179"/>
      <c r="I30" s="179"/>
      <c r="J30" s="179"/>
      <c r="M30" s="227"/>
      <c r="N30" s="173"/>
      <c r="O30" s="173"/>
      <c r="P30" s="173"/>
      <c r="R30" s="173"/>
      <c r="S30" s="172"/>
      <c r="T30" s="172"/>
      <c r="U30" s="141"/>
    </row>
    <row r="31" spans="1:24" ht="15.75" customHeight="1" x14ac:dyDescent="0.25">
      <c r="B31" s="131" t="s">
        <v>98</v>
      </c>
      <c r="C31" s="183" t="s">
        <v>101</v>
      </c>
      <c r="D31" s="183" t="s">
        <v>102</v>
      </c>
      <c r="E31" s="183"/>
      <c r="F31" s="179"/>
      <c r="G31" s="179"/>
      <c r="H31" s="179"/>
      <c r="I31" s="179"/>
      <c r="J31" s="179"/>
      <c r="M31" s="227"/>
      <c r="N31" s="173"/>
      <c r="O31" s="173"/>
      <c r="P31" s="173"/>
      <c r="R31" s="173"/>
      <c r="S31" s="172"/>
      <c r="T31" s="172"/>
      <c r="U31" s="141"/>
    </row>
    <row r="32" spans="1:24" ht="15.75" customHeight="1" x14ac:dyDescent="0.25">
      <c r="B32" s="135" t="s">
        <v>99</v>
      </c>
      <c r="C32" s="185" t="s">
        <v>236</v>
      </c>
      <c r="D32" s="185" t="s">
        <v>105</v>
      </c>
      <c r="E32" s="185"/>
      <c r="F32" s="179"/>
      <c r="G32" s="179"/>
      <c r="H32" s="179"/>
      <c r="I32" s="179"/>
      <c r="J32" s="179"/>
      <c r="M32" s="227"/>
      <c r="N32" s="173"/>
      <c r="O32" s="173"/>
      <c r="P32" s="173"/>
      <c r="R32" s="173"/>
      <c r="S32" s="172"/>
      <c r="T32" s="172"/>
      <c r="U32" s="141"/>
    </row>
    <row r="33" spans="2:21" ht="15.75" customHeight="1" x14ac:dyDescent="0.25">
      <c r="B33" s="135" t="s">
        <v>315</v>
      </c>
      <c r="C33" s="185" t="s">
        <v>234</v>
      </c>
      <c r="D33" s="185" t="s">
        <v>235</v>
      </c>
      <c r="E33" s="185"/>
      <c r="M33" s="227"/>
      <c r="N33" s="173"/>
      <c r="O33" s="173"/>
      <c r="P33" s="173"/>
      <c r="R33" s="173"/>
      <c r="S33" s="172"/>
      <c r="T33" s="172"/>
      <c r="U33" s="141"/>
    </row>
    <row r="34" spans="2:21" ht="15.75" customHeight="1" x14ac:dyDescent="0.25">
      <c r="B34" s="135" t="s">
        <v>316</v>
      </c>
      <c r="C34" s="185" t="s">
        <v>234</v>
      </c>
      <c r="D34" s="185" t="s">
        <v>235</v>
      </c>
      <c r="E34" s="185"/>
      <c r="M34" s="227"/>
      <c r="N34" s="173"/>
      <c r="O34" s="173"/>
      <c r="P34" s="173"/>
      <c r="R34" s="173"/>
      <c r="S34" s="172"/>
      <c r="T34" s="172"/>
      <c r="U34" s="141"/>
    </row>
    <row r="35" spans="2:21" ht="15.75" customHeight="1" x14ac:dyDescent="0.25">
      <c r="C35" s="185"/>
      <c r="D35" s="185"/>
      <c r="E35" s="185"/>
      <c r="M35" s="227"/>
      <c r="N35" s="173"/>
      <c r="O35" s="173"/>
      <c r="P35" s="173"/>
      <c r="R35" s="173"/>
      <c r="S35" s="172"/>
      <c r="T35" s="172"/>
      <c r="U35" s="141"/>
    </row>
    <row r="36" spans="2:21" ht="15.75" customHeight="1" x14ac:dyDescent="0.25">
      <c r="B36" s="572" t="s">
        <v>214</v>
      </c>
      <c r="C36" s="572"/>
      <c r="D36" s="572"/>
      <c r="E36" s="572"/>
      <c r="F36" s="572"/>
      <c r="G36" s="572"/>
      <c r="H36" s="572"/>
      <c r="I36" s="572"/>
      <c r="M36" s="227"/>
      <c r="N36" s="173"/>
      <c r="O36" s="173"/>
      <c r="P36" s="173"/>
      <c r="R36" s="173"/>
      <c r="S36" s="172"/>
      <c r="T36" s="172"/>
      <c r="U36" s="141"/>
    </row>
    <row r="37" spans="2:21" ht="15.75" customHeight="1" x14ac:dyDescent="0.25">
      <c r="B37" s="128" t="s">
        <v>215</v>
      </c>
      <c r="C37" s="185"/>
      <c r="D37" s="185"/>
      <c r="E37" s="185"/>
      <c r="J37" s="141"/>
      <c r="K37" s="141"/>
      <c r="L37" s="141"/>
      <c r="M37" s="141"/>
      <c r="N37" s="141"/>
      <c r="O37" s="141"/>
      <c r="P37" s="141"/>
      <c r="Q37" s="141"/>
      <c r="R37" s="141"/>
      <c r="S37" s="141"/>
      <c r="T37" s="141"/>
      <c r="U37" s="141"/>
    </row>
    <row r="38" spans="2:21" ht="15.75" customHeight="1" x14ac:dyDescent="0.25">
      <c r="B38" s="141"/>
      <c r="C38" s="208"/>
      <c r="D38" s="208"/>
      <c r="E38" s="208"/>
      <c r="F38" s="141"/>
      <c r="G38" s="141"/>
      <c r="H38" s="141"/>
      <c r="I38" s="141"/>
      <c r="J38" s="141"/>
      <c r="K38" s="141"/>
      <c r="L38" s="141"/>
      <c r="M38" s="141"/>
      <c r="N38" s="141"/>
      <c r="O38" s="141"/>
      <c r="P38" s="141"/>
      <c r="Q38" s="141"/>
      <c r="R38" s="141"/>
      <c r="S38" s="141"/>
      <c r="T38" s="256"/>
    </row>
    <row r="39" spans="2:21" ht="15.75" customHeight="1" x14ac:dyDescent="0.25">
      <c r="B39" s="187"/>
      <c r="C39" s="187"/>
      <c r="D39" s="187"/>
      <c r="E39" s="187"/>
      <c r="F39" s="187"/>
      <c r="G39" s="187"/>
      <c r="H39" s="187"/>
      <c r="I39" s="187"/>
      <c r="J39" s="187"/>
      <c r="K39" s="187"/>
      <c r="L39" s="187"/>
      <c r="M39" s="187"/>
      <c r="N39" s="187"/>
      <c r="O39" s="187"/>
      <c r="P39" s="187"/>
      <c r="Q39" s="187"/>
      <c r="R39" s="302" t="s">
        <v>355</v>
      </c>
      <c r="S39" s="190"/>
      <c r="T39" s="314"/>
    </row>
    <row r="40" spans="2:21" ht="15.75" customHeight="1" x14ac:dyDescent="0.25">
      <c r="B40" s="191" t="s">
        <v>354</v>
      </c>
      <c r="C40" s="193" t="s">
        <v>2</v>
      </c>
      <c r="D40" s="193"/>
      <c r="E40" s="193"/>
      <c r="F40" s="193" t="s">
        <v>34</v>
      </c>
      <c r="G40" s="193" t="s">
        <v>35</v>
      </c>
      <c r="H40" s="193"/>
      <c r="I40" s="193"/>
      <c r="J40" s="193"/>
      <c r="K40" s="193"/>
      <c r="L40" s="193"/>
      <c r="M40" s="193" t="s">
        <v>36</v>
      </c>
      <c r="N40" s="193" t="s">
        <v>37</v>
      </c>
      <c r="O40" s="194"/>
      <c r="P40" s="194"/>
      <c r="Q40" s="194"/>
      <c r="R40" s="195" t="s">
        <v>81</v>
      </c>
      <c r="S40" s="196"/>
      <c r="T40" s="304"/>
    </row>
    <row r="41" spans="2:21" ht="15.75" customHeight="1" x14ac:dyDescent="0.25">
      <c r="B41" s="197"/>
      <c r="C41" s="146"/>
      <c r="D41" s="146"/>
      <c r="E41" s="146"/>
      <c r="F41" s="146"/>
      <c r="G41" s="146"/>
      <c r="H41" s="146"/>
      <c r="I41" s="146"/>
      <c r="J41" s="146"/>
      <c r="K41" s="146"/>
      <c r="L41" s="146"/>
      <c r="M41" s="146"/>
      <c r="N41" s="146"/>
      <c r="O41" s="136"/>
      <c r="P41" s="136"/>
      <c r="Q41" s="136"/>
      <c r="R41" s="305"/>
      <c r="S41" s="306"/>
      <c r="T41" s="306"/>
    </row>
    <row r="42" spans="2:21" ht="15.75" customHeight="1" x14ac:dyDescent="0.25">
      <c r="B42" s="197"/>
      <c r="C42" s="146"/>
      <c r="D42" s="146"/>
      <c r="E42" s="146"/>
      <c r="F42" s="146"/>
      <c r="G42" s="146"/>
      <c r="H42" s="146"/>
      <c r="I42" s="146"/>
      <c r="J42" s="146"/>
      <c r="K42" s="146"/>
      <c r="L42" s="146"/>
      <c r="M42" s="146"/>
      <c r="N42" s="146"/>
      <c r="O42" s="136"/>
      <c r="P42" s="136"/>
      <c r="Q42" s="136"/>
    </row>
    <row r="43" spans="2:21" ht="15.75" customHeight="1" x14ac:dyDescent="0.25">
      <c r="B43" s="197"/>
      <c r="C43" s="146"/>
      <c r="D43" s="146"/>
      <c r="E43" s="146"/>
      <c r="F43" s="146"/>
      <c r="G43" s="146"/>
      <c r="H43" s="146"/>
      <c r="I43" s="146"/>
      <c r="J43" s="146"/>
      <c r="K43" s="146"/>
      <c r="L43" s="146"/>
      <c r="M43" s="146"/>
      <c r="N43" s="146"/>
      <c r="O43" s="136"/>
      <c r="P43" s="136"/>
      <c r="Q43" s="136"/>
    </row>
    <row r="44" spans="2:21" ht="15.75" customHeight="1" x14ac:dyDescent="0.25">
      <c r="B44" s="213"/>
      <c r="C44" s="214"/>
      <c r="D44" s="214"/>
      <c r="E44" s="214"/>
      <c r="F44" s="215"/>
      <c r="G44" s="216"/>
      <c r="H44" s="216"/>
      <c r="I44" s="216"/>
      <c r="J44" s="216"/>
      <c r="K44" s="216"/>
      <c r="L44" s="216"/>
      <c r="M44" s="164"/>
      <c r="N44" s="212"/>
    </row>
    <row r="45" spans="2:21" ht="15.75" customHeight="1" x14ac:dyDescent="0.25">
      <c r="B45" s="213"/>
      <c r="C45" s="214"/>
      <c r="D45" s="214"/>
      <c r="E45" s="214"/>
      <c r="F45" s="215"/>
      <c r="G45" s="216"/>
      <c r="H45" s="216"/>
      <c r="I45" s="216"/>
      <c r="J45" s="216"/>
      <c r="K45" s="216"/>
      <c r="L45" s="216"/>
      <c r="M45" s="164"/>
      <c r="N45" s="212"/>
    </row>
    <row r="46" spans="2:21" ht="15.75" customHeight="1" x14ac:dyDescent="0.25">
      <c r="B46" s="213"/>
      <c r="C46" s="214"/>
      <c r="D46" s="214"/>
      <c r="E46" s="214"/>
      <c r="F46" s="215"/>
      <c r="G46" s="216"/>
      <c r="H46" s="216"/>
      <c r="I46" s="216"/>
      <c r="J46" s="216"/>
      <c r="K46" s="216"/>
      <c r="L46" s="216"/>
      <c r="M46" s="164"/>
      <c r="N46" s="212"/>
    </row>
    <row r="47" spans="2:21" ht="15.75" customHeight="1" x14ac:dyDescent="0.25">
      <c r="B47" s="213"/>
      <c r="C47" s="214"/>
      <c r="D47" s="214"/>
      <c r="E47" s="214"/>
      <c r="F47" s="215"/>
      <c r="G47" s="216"/>
      <c r="H47" s="216"/>
      <c r="I47" s="216"/>
      <c r="J47" s="216"/>
      <c r="K47" s="216"/>
      <c r="L47" s="216"/>
      <c r="M47" s="164"/>
      <c r="N47" s="212"/>
    </row>
    <row r="48" spans="2:21" ht="15.75" customHeight="1" x14ac:dyDescent="0.25">
      <c r="B48" s="213"/>
      <c r="C48" s="214"/>
      <c r="D48" s="214"/>
      <c r="E48" s="214"/>
      <c r="F48" s="215"/>
      <c r="G48" s="216"/>
      <c r="H48" s="216"/>
      <c r="I48" s="216"/>
      <c r="J48" s="216"/>
      <c r="K48" s="216"/>
      <c r="L48" s="216"/>
      <c r="M48" s="164"/>
      <c r="N48" s="212"/>
    </row>
    <row r="49" spans="2:23" ht="15.75" customHeight="1" x14ac:dyDescent="0.25">
      <c r="B49" s="213"/>
      <c r="C49" s="214"/>
      <c r="D49" s="214"/>
      <c r="E49" s="214"/>
      <c r="F49" s="215"/>
      <c r="G49" s="216"/>
      <c r="H49" s="216"/>
      <c r="I49" s="216"/>
      <c r="J49" s="216"/>
      <c r="K49" s="216"/>
      <c r="L49" s="216"/>
      <c r="M49" s="164"/>
      <c r="N49" s="217"/>
      <c r="O49" s="218"/>
      <c r="P49" s="218"/>
      <c r="Q49" s="218"/>
    </row>
    <row r="50" spans="2:23" ht="15.75" customHeight="1" x14ac:dyDescent="0.25">
      <c r="B50" s="213"/>
      <c r="C50" s="214"/>
      <c r="D50" s="214"/>
      <c r="E50" s="214"/>
      <c r="F50" s="215"/>
      <c r="G50" s="216"/>
      <c r="H50" s="216"/>
      <c r="I50" s="216"/>
      <c r="J50" s="216"/>
      <c r="K50" s="216"/>
      <c r="L50" s="216"/>
      <c r="M50" s="164"/>
      <c r="N50" s="217"/>
      <c r="O50" s="218"/>
      <c r="P50" s="218"/>
      <c r="Q50" s="218"/>
    </row>
    <row r="51" spans="2:23" ht="15.75" customHeight="1" x14ac:dyDescent="0.25">
      <c r="B51" s="213"/>
      <c r="C51" s="214"/>
      <c r="D51" s="214"/>
      <c r="E51" s="214"/>
      <c r="F51" s="215"/>
      <c r="G51" s="216"/>
      <c r="H51" s="216"/>
      <c r="I51" s="216"/>
      <c r="J51" s="216"/>
      <c r="K51" s="216"/>
      <c r="L51" s="216"/>
      <c r="M51" s="164"/>
      <c r="N51" s="217"/>
      <c r="O51" s="218"/>
      <c r="P51" s="218"/>
      <c r="Q51" s="218"/>
      <c r="R51" s="144"/>
      <c r="S51" s="144"/>
      <c r="T51" s="144"/>
    </row>
    <row r="52" spans="2:23" ht="15.75" customHeight="1" x14ac:dyDescent="0.25">
      <c r="B52" s="238"/>
      <c r="C52" s="233"/>
      <c r="D52" s="233"/>
      <c r="E52" s="233"/>
      <c r="F52" s="215"/>
      <c r="G52" s="239"/>
      <c r="H52" s="239"/>
      <c r="I52" s="239"/>
      <c r="J52" s="239"/>
      <c r="K52" s="239"/>
      <c r="L52" s="239"/>
      <c r="M52" s="235"/>
      <c r="N52" s="212"/>
      <c r="O52" s="240"/>
      <c r="P52" s="166"/>
      <c r="Q52" s="147"/>
      <c r="R52" s="144"/>
      <c r="S52" s="144"/>
      <c r="T52" s="166"/>
      <c r="V52" s="457" t="s">
        <v>301</v>
      </c>
      <c r="W52" s="173">
        <f>W20</f>
        <v>139748.24</v>
      </c>
    </row>
    <row r="53" spans="2:23" ht="15.75" customHeight="1" x14ac:dyDescent="0.25">
      <c r="B53" s="238"/>
      <c r="C53" s="233"/>
      <c r="D53" s="233"/>
      <c r="E53" s="233"/>
      <c r="F53" s="215"/>
      <c r="G53" s="239"/>
      <c r="H53" s="239"/>
      <c r="I53" s="239"/>
      <c r="J53" s="239"/>
      <c r="K53" s="239"/>
      <c r="L53" s="239"/>
      <c r="M53" s="235"/>
      <c r="N53" s="212"/>
      <c r="O53" s="240"/>
      <c r="P53" s="246"/>
      <c r="Q53" s="147"/>
      <c r="R53" s="144"/>
      <c r="S53" s="144"/>
      <c r="T53" s="144"/>
    </row>
    <row r="54" spans="2:23" ht="15.75" customHeight="1" x14ac:dyDescent="0.25">
      <c r="B54" s="238"/>
      <c r="C54" s="233"/>
      <c r="D54" s="233"/>
      <c r="E54" s="233"/>
      <c r="F54" s="215"/>
      <c r="G54" s="239"/>
      <c r="H54" s="239"/>
      <c r="I54" s="239"/>
      <c r="J54" s="239"/>
      <c r="K54" s="239"/>
      <c r="L54" s="239"/>
      <c r="M54" s="235"/>
      <c r="N54" s="212"/>
      <c r="O54" s="240"/>
      <c r="P54" s="240"/>
      <c r="Q54" s="141"/>
    </row>
    <row r="55" spans="2:23" ht="15.75" customHeight="1" x14ac:dyDescent="0.25">
      <c r="B55" s="238"/>
      <c r="C55" s="233"/>
      <c r="D55" s="233"/>
      <c r="E55" s="233"/>
      <c r="F55" s="215"/>
      <c r="G55" s="239"/>
      <c r="H55" s="239"/>
      <c r="I55" s="239"/>
      <c r="J55" s="239"/>
      <c r="K55" s="239"/>
      <c r="L55" s="239"/>
      <c r="M55" s="241"/>
      <c r="N55" s="217"/>
      <c r="O55" s="240"/>
      <c r="P55" s="240"/>
      <c r="Q55" s="141"/>
    </row>
    <row r="56" spans="2:23" ht="15.75" customHeight="1" x14ac:dyDescent="0.25"/>
    <row r="57" spans="2:23" ht="15.75" customHeight="1" x14ac:dyDescent="0.25">
      <c r="F57" s="175"/>
      <c r="G57" s="243"/>
      <c r="H57" s="243"/>
      <c r="I57" s="243"/>
      <c r="J57" s="243"/>
      <c r="K57" s="243"/>
      <c r="L57" s="243"/>
    </row>
    <row r="58" spans="2:23" ht="15.75" customHeight="1" x14ac:dyDescent="0.25"/>
    <row r="59" spans="2:23" ht="15.75" customHeight="1" x14ac:dyDescent="0.25"/>
    <row r="60" spans="2:23" ht="15.75" customHeight="1" x14ac:dyDescent="0.25"/>
    <row r="61" spans="2:23" ht="15.75" customHeight="1" x14ac:dyDescent="0.25">
      <c r="W61" s="173"/>
    </row>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6:I36"/>
    <mergeCell ref="B29:G29"/>
    <mergeCell ref="B24:G24"/>
    <mergeCell ref="B26:G26"/>
    <mergeCell ref="B28:G28"/>
  </mergeCells>
  <conditionalFormatting sqref="A7:P19 U7:X19 R7:S19">
    <cfRule type="expression" dxfId="23" priority="1">
      <formula>MOD(ROW(),2)=0</formula>
    </cfRule>
  </conditionalFormatting>
  <hyperlinks>
    <hyperlink ref="B29" r:id="rId1"/>
  </hyperlinks>
  <printOptions horizontalCentered="1" gridLines="1"/>
  <pageMargins left="0" right="0" top="0.75" bottom="0.75" header="0.3" footer="0.3"/>
  <pageSetup scale="51" orientation="landscape" horizontalDpi="1200" verticalDpi="1200"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X7" sqref="X7:X23"/>
    </sheetView>
  </sheetViews>
  <sheetFormatPr defaultColWidth="9.140625" defaultRowHeight="15" x14ac:dyDescent="0.25"/>
  <cols>
    <col min="1" max="1" width="7.85546875" style="135" customWidth="1"/>
    <col min="2" max="2" width="70.7109375" style="135" customWidth="1"/>
    <col min="3" max="3" width="36.28515625" style="135" customWidth="1"/>
    <col min="4" max="4" width="14.28515625" style="135" bestFit="1" customWidth="1"/>
    <col min="5" max="5" width="10.5703125" style="135" customWidth="1"/>
    <col min="6" max="6" width="19.42578125" style="135" bestFit="1" customWidth="1"/>
    <col min="7" max="7" width="22.28515625" style="135" bestFit="1" customWidth="1"/>
    <col min="8" max="8" width="10.5703125" style="135" customWidth="1"/>
    <col min="9" max="9" width="12.5703125" style="135" customWidth="1"/>
    <col min="10" max="10" width="13.42578125" style="135" customWidth="1"/>
    <col min="11" max="11" width="15.42578125" style="135" customWidth="1"/>
    <col min="12" max="12" width="10.5703125" style="135" customWidth="1"/>
    <col min="13" max="13" width="19.28515625" style="135" bestFit="1" customWidth="1"/>
    <col min="14" max="14" width="14" style="135" bestFit="1" customWidth="1"/>
    <col min="15" max="15" width="13.7109375" style="135" customWidth="1"/>
    <col min="16" max="16" width="14" style="135" bestFit="1" customWidth="1"/>
    <col min="17" max="17" width="3.140625" style="135" customWidth="1"/>
    <col min="18" max="18" width="15.85546875" style="135" customWidth="1"/>
    <col min="19" max="19" width="14.140625" style="135" customWidth="1"/>
    <col min="20" max="20" width="4.28515625" style="135" customWidth="1"/>
    <col min="21" max="21" width="12.85546875" style="135" bestFit="1" customWidth="1"/>
    <col min="22" max="22" width="14.85546875" style="135" bestFit="1" customWidth="1"/>
    <col min="23" max="23" width="12.85546875" style="135" bestFit="1" customWidth="1"/>
    <col min="24" max="24" width="14.28515625" style="135" customWidth="1"/>
    <col min="25" max="16384" width="9.140625" style="135"/>
  </cols>
  <sheetData>
    <row r="1" spans="1:24" ht="15.75" customHeight="1" x14ac:dyDescent="0.25">
      <c r="A1" s="132" t="s">
        <v>17</v>
      </c>
      <c r="C1" s="144"/>
      <c r="T1" s="141"/>
    </row>
    <row r="2" spans="1:24" ht="15.75" customHeight="1" x14ac:dyDescent="0.25">
      <c r="A2" s="138" t="str">
        <f>'#3924 PB Maritime Acd Second '!A2</f>
        <v>Federal Grant Allocations/Reimbursements as of: 06/30/2023</v>
      </c>
      <c r="B2" s="202"/>
      <c r="N2" s="140"/>
      <c r="O2" s="140"/>
      <c r="Q2" s="141"/>
      <c r="R2" s="141"/>
      <c r="S2" s="141"/>
      <c r="T2" s="141"/>
    </row>
    <row r="3" spans="1:24" ht="15.75" customHeight="1" x14ac:dyDescent="0.25">
      <c r="A3" s="142" t="s">
        <v>46</v>
      </c>
      <c r="B3" s="132"/>
      <c r="D3" s="132"/>
      <c r="E3" s="132"/>
      <c r="F3" s="132"/>
      <c r="Q3" s="141"/>
      <c r="R3" s="141"/>
      <c r="S3" s="141"/>
      <c r="T3" s="141"/>
      <c r="U3" s="136"/>
      <c r="V3" s="143"/>
    </row>
    <row r="4" spans="1:24" ht="15.75" customHeight="1" x14ac:dyDescent="0.25">
      <c r="A4" s="132" t="s">
        <v>147</v>
      </c>
      <c r="N4" s="145"/>
      <c r="O4" s="145"/>
      <c r="P4" s="145"/>
      <c r="Q4" s="146"/>
      <c r="R4" s="141"/>
      <c r="S4" s="141"/>
      <c r="T4" s="146"/>
      <c r="U4" s="574" t="s">
        <v>211</v>
      </c>
      <c r="V4" s="574"/>
      <c r="W4" s="574"/>
      <c r="X4" s="147"/>
    </row>
    <row r="5" spans="1:24" ht="15.75" thickBot="1" x14ac:dyDescent="0.3">
      <c r="H5" s="148"/>
      <c r="I5" s="148"/>
      <c r="N5" s="145"/>
      <c r="O5" s="145"/>
      <c r="P5" s="145"/>
      <c r="Q5" s="146"/>
      <c r="R5" s="150"/>
      <c r="S5" s="150"/>
      <c r="T5" s="146"/>
      <c r="U5" s="577"/>
      <c r="V5" s="577"/>
      <c r="W5" s="577"/>
      <c r="X5" s="151"/>
    </row>
    <row r="6" spans="1:24" ht="85.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259" t="s">
        <v>5</v>
      </c>
      <c r="N6" s="366" t="s">
        <v>260</v>
      </c>
      <c r="O6" s="367" t="s">
        <v>261</v>
      </c>
      <c r="P6" s="368" t="s">
        <v>262</v>
      </c>
      <c r="Q6" s="145"/>
      <c r="R6" s="154" t="s">
        <v>256</v>
      </c>
      <c r="S6" s="155" t="s">
        <v>257</v>
      </c>
      <c r="T6" s="203"/>
      <c r="U6" s="363" t="s">
        <v>263</v>
      </c>
      <c r="V6" s="364" t="s">
        <v>350</v>
      </c>
      <c r="W6" s="365" t="s">
        <v>351</v>
      </c>
      <c r="X6" s="159" t="s">
        <v>349</v>
      </c>
    </row>
    <row r="7" spans="1:24" ht="15.75" customHeight="1" x14ac:dyDescent="0.25">
      <c r="A7" s="137">
        <v>4203</v>
      </c>
      <c r="B7" s="135" t="s">
        <v>323</v>
      </c>
      <c r="C7" s="232" t="s">
        <v>324</v>
      </c>
      <c r="D7" s="137" t="s">
        <v>285</v>
      </c>
      <c r="E7" s="137" t="s">
        <v>286</v>
      </c>
      <c r="F7" s="135" t="s">
        <v>287</v>
      </c>
      <c r="G7" s="135" t="s">
        <v>7</v>
      </c>
      <c r="H7" s="300">
        <v>2.7199999999999998E-2</v>
      </c>
      <c r="I7" s="300">
        <v>0.15010000000000001</v>
      </c>
      <c r="J7" s="171">
        <v>45107</v>
      </c>
      <c r="K7" s="171">
        <v>45122</v>
      </c>
      <c r="L7" s="171">
        <v>44743</v>
      </c>
      <c r="M7" s="160" t="s">
        <v>281</v>
      </c>
      <c r="N7" s="403">
        <v>10301</v>
      </c>
      <c r="O7" s="397"/>
      <c r="P7" s="527">
        <f>N7+O7</f>
        <v>10301</v>
      </c>
      <c r="Q7" s="130"/>
      <c r="R7" s="396">
        <v>0</v>
      </c>
      <c r="S7" s="527">
        <f>P7-R7</f>
        <v>10301</v>
      </c>
      <c r="T7" s="526"/>
      <c r="U7" s="396">
        <v>10301</v>
      </c>
      <c r="V7" s="397"/>
      <c r="W7" s="515">
        <f>SUM(U7:V7)</f>
        <v>10301</v>
      </c>
      <c r="X7" s="530">
        <v>0</v>
      </c>
    </row>
    <row r="8" spans="1:24" ht="15.75" customHeight="1" x14ac:dyDescent="0.25">
      <c r="A8" s="137">
        <v>4253</v>
      </c>
      <c r="B8" s="135" t="s">
        <v>114</v>
      </c>
      <c r="C8" s="232" t="s">
        <v>108</v>
      </c>
      <c r="D8" s="137" t="s">
        <v>216</v>
      </c>
      <c r="E8" s="137" t="s">
        <v>240</v>
      </c>
      <c r="F8" s="135" t="s">
        <v>217</v>
      </c>
      <c r="G8" s="135" t="s">
        <v>7</v>
      </c>
      <c r="H8" s="300">
        <v>2.7199999999999998E-2</v>
      </c>
      <c r="I8" s="300">
        <v>0.15010000000000001</v>
      </c>
      <c r="J8" s="171">
        <v>45107</v>
      </c>
      <c r="K8" s="171">
        <v>45108</v>
      </c>
      <c r="L8" s="171">
        <v>44743</v>
      </c>
      <c r="M8" s="160" t="s">
        <v>212</v>
      </c>
      <c r="N8" s="384">
        <v>6720</v>
      </c>
      <c r="O8" s="385">
        <v>7444.9</v>
      </c>
      <c r="P8" s="528">
        <f t="shared" ref="P8:P9" si="0">N8+O8</f>
        <v>14164.9</v>
      </c>
      <c r="Q8" s="130"/>
      <c r="R8" s="399">
        <v>0</v>
      </c>
      <c r="S8" s="528">
        <f t="shared" ref="S8:S9" si="1">P8-R8</f>
        <v>14164.9</v>
      </c>
      <c r="T8" s="526"/>
      <c r="U8" s="399">
        <v>14164.9</v>
      </c>
      <c r="V8" s="385">
        <v>0</v>
      </c>
      <c r="W8" s="484">
        <f t="shared" ref="W8:W9" si="2">SUM(U8:V8)</f>
        <v>14164.9</v>
      </c>
      <c r="X8" s="531">
        <v>0</v>
      </c>
    </row>
    <row r="9" spans="1:24" ht="15.75" customHeight="1" x14ac:dyDescent="0.25">
      <c r="A9" s="137">
        <v>4383</v>
      </c>
      <c r="B9" s="135" t="s">
        <v>180</v>
      </c>
      <c r="C9" s="232" t="s">
        <v>334</v>
      </c>
      <c r="D9" s="137" t="s">
        <v>264</v>
      </c>
      <c r="E9" s="137" t="s">
        <v>265</v>
      </c>
      <c r="F9" s="135" t="s">
        <v>335</v>
      </c>
      <c r="G9" s="135" t="s">
        <v>7</v>
      </c>
      <c r="H9" s="300">
        <v>2.7199999999999998E-2</v>
      </c>
      <c r="I9" s="300">
        <v>0.15010000000000001</v>
      </c>
      <c r="J9" s="171">
        <v>45138</v>
      </c>
      <c r="K9" s="171">
        <v>45153</v>
      </c>
      <c r="L9" s="171">
        <v>44743</v>
      </c>
      <c r="M9" s="160" t="s">
        <v>333</v>
      </c>
      <c r="N9" s="384">
        <v>5473.07</v>
      </c>
      <c r="O9" s="385">
        <v>0</v>
      </c>
      <c r="P9" s="528">
        <f t="shared" si="0"/>
        <v>5473.07</v>
      </c>
      <c r="Q9" s="130"/>
      <c r="R9" s="399">
        <v>0</v>
      </c>
      <c r="S9" s="528">
        <f t="shared" si="1"/>
        <v>5473.07</v>
      </c>
      <c r="T9" s="526"/>
      <c r="U9" s="399">
        <v>5473.07</v>
      </c>
      <c r="V9" s="385"/>
      <c r="W9" s="484">
        <f t="shared" si="2"/>
        <v>5473.07</v>
      </c>
      <c r="X9" s="531">
        <v>0</v>
      </c>
    </row>
    <row r="10" spans="1:24" ht="15.75" customHeight="1" x14ac:dyDescent="0.25">
      <c r="A10" s="137">
        <v>4423</v>
      </c>
      <c r="B10" s="135" t="s">
        <v>210</v>
      </c>
      <c r="C10" s="136" t="s">
        <v>305</v>
      </c>
      <c r="D10" s="137" t="s">
        <v>183</v>
      </c>
      <c r="E10" s="137" t="s">
        <v>242</v>
      </c>
      <c r="F10" s="135" t="s">
        <v>196</v>
      </c>
      <c r="G10" s="135" t="s">
        <v>7</v>
      </c>
      <c r="H10" s="300">
        <v>2.7199999999999998E-2</v>
      </c>
      <c r="I10" s="300">
        <v>0.15010000000000001</v>
      </c>
      <c r="J10" s="171">
        <v>45199</v>
      </c>
      <c r="K10" s="171">
        <v>45214</v>
      </c>
      <c r="L10" s="171">
        <v>44201</v>
      </c>
      <c r="M10" s="137" t="s">
        <v>192</v>
      </c>
      <c r="N10" s="384">
        <v>54856.2</v>
      </c>
      <c r="O10" s="385">
        <v>0</v>
      </c>
      <c r="P10" s="528">
        <f>N10+O10</f>
        <v>54856.2</v>
      </c>
      <c r="Q10" s="130"/>
      <c r="R10" s="399">
        <v>26501.39</v>
      </c>
      <c r="S10" s="528">
        <f>P10-R10</f>
        <v>28354.809999999998</v>
      </c>
      <c r="T10" s="526"/>
      <c r="U10" s="399">
        <v>28354.81</v>
      </c>
      <c r="V10" s="385">
        <v>0</v>
      </c>
      <c r="W10" s="484">
        <f>SUM(U10:V10)</f>
        <v>28354.81</v>
      </c>
      <c r="X10" s="531">
        <f>S10-W10</f>
        <v>0</v>
      </c>
    </row>
    <row r="11" spans="1:24" ht="15.75" customHeight="1" x14ac:dyDescent="0.25">
      <c r="A11" s="137">
        <v>4426</v>
      </c>
      <c r="B11" s="135" t="s">
        <v>320</v>
      </c>
      <c r="C11" s="136" t="s">
        <v>305</v>
      </c>
      <c r="D11" s="137" t="s">
        <v>183</v>
      </c>
      <c r="E11" s="137" t="s">
        <v>252</v>
      </c>
      <c r="F11" s="135" t="s">
        <v>184</v>
      </c>
      <c r="G11" s="135" t="s">
        <v>7</v>
      </c>
      <c r="H11" s="300">
        <v>2.7199999999999998E-2</v>
      </c>
      <c r="I11" s="300">
        <v>0.15010000000000001</v>
      </c>
      <c r="J11" s="171">
        <v>45199</v>
      </c>
      <c r="K11" s="171">
        <v>45214</v>
      </c>
      <c r="L11" s="171">
        <v>44201</v>
      </c>
      <c r="M11" s="137" t="s">
        <v>190</v>
      </c>
      <c r="N11" s="384">
        <v>101544.67</v>
      </c>
      <c r="O11" s="385">
        <v>0</v>
      </c>
      <c r="P11" s="528">
        <f t="shared" ref="P11" si="3">N11+O11</f>
        <v>101544.67</v>
      </c>
      <c r="Q11" s="130"/>
      <c r="R11" s="399">
        <v>100877.78</v>
      </c>
      <c r="S11" s="528">
        <f t="shared" ref="S11:S23" si="4">P11-R11</f>
        <v>666.88999999999942</v>
      </c>
      <c r="T11" s="526"/>
      <c r="U11" s="399">
        <v>0</v>
      </c>
      <c r="V11" s="385">
        <v>0</v>
      </c>
      <c r="W11" s="484">
        <f t="shared" ref="W11:W23" si="5">SUM(U11:V11)</f>
        <v>0</v>
      </c>
      <c r="X11" s="531">
        <f t="shared" ref="X11:X23" si="6">S11-W11</f>
        <v>666.88999999999942</v>
      </c>
    </row>
    <row r="12" spans="1:24" ht="15.75" customHeight="1" x14ac:dyDescent="0.25">
      <c r="A12" s="137">
        <v>4427</v>
      </c>
      <c r="B12" s="135" t="s">
        <v>193</v>
      </c>
      <c r="C12" s="232" t="s">
        <v>305</v>
      </c>
      <c r="D12" s="137" t="s">
        <v>183</v>
      </c>
      <c r="E12" s="137" t="s">
        <v>249</v>
      </c>
      <c r="F12" s="135" t="s">
        <v>195</v>
      </c>
      <c r="G12" s="135" t="s">
        <v>7</v>
      </c>
      <c r="H12" s="300">
        <v>2.7199999999999998E-2</v>
      </c>
      <c r="I12" s="300">
        <v>0.15010000000000001</v>
      </c>
      <c r="J12" s="171">
        <v>45199</v>
      </c>
      <c r="K12" s="171">
        <v>45214</v>
      </c>
      <c r="L12" s="171">
        <v>44201</v>
      </c>
      <c r="M12" s="137" t="s">
        <v>191</v>
      </c>
      <c r="N12" s="384">
        <v>11589.34</v>
      </c>
      <c r="O12" s="385">
        <v>0</v>
      </c>
      <c r="P12" s="528">
        <v>11589.34</v>
      </c>
      <c r="Q12" s="130"/>
      <c r="R12" s="399">
        <v>11589.34</v>
      </c>
      <c r="S12" s="528">
        <f t="shared" si="4"/>
        <v>0</v>
      </c>
      <c r="T12" s="526"/>
      <c r="U12" s="399">
        <v>0</v>
      </c>
      <c r="V12" s="385">
        <v>0</v>
      </c>
      <c r="W12" s="484">
        <f t="shared" si="5"/>
        <v>0</v>
      </c>
      <c r="X12" s="531">
        <f t="shared" si="6"/>
        <v>0</v>
      </c>
    </row>
    <row r="13" spans="1:24" ht="15.75" customHeight="1" x14ac:dyDescent="0.25">
      <c r="A13" s="137">
        <v>4428</v>
      </c>
      <c r="B13" s="135" t="s">
        <v>208</v>
      </c>
      <c r="C13" s="136" t="s">
        <v>305</v>
      </c>
      <c r="D13" s="137" t="s">
        <v>183</v>
      </c>
      <c r="E13" s="137" t="s">
        <v>241</v>
      </c>
      <c r="F13" s="135" t="s">
        <v>209</v>
      </c>
      <c r="G13" s="135" t="s">
        <v>7</v>
      </c>
      <c r="H13" s="300">
        <v>2.7199999999999998E-2</v>
      </c>
      <c r="I13" s="300">
        <v>0.15010000000000001</v>
      </c>
      <c r="J13" s="171">
        <v>45199</v>
      </c>
      <c r="K13" s="171">
        <v>45214</v>
      </c>
      <c r="L13" s="171">
        <v>44201</v>
      </c>
      <c r="M13" s="137" t="s">
        <v>327</v>
      </c>
      <c r="N13" s="384">
        <v>11800.76</v>
      </c>
      <c r="O13" s="385">
        <v>0</v>
      </c>
      <c r="P13" s="528">
        <f>N13+O13</f>
        <v>11800.76</v>
      </c>
      <c r="Q13" s="130"/>
      <c r="R13" s="399">
        <v>1200</v>
      </c>
      <c r="S13" s="528">
        <f t="shared" si="4"/>
        <v>10600.76</v>
      </c>
      <c r="T13" s="526"/>
      <c r="U13" s="399">
        <v>0</v>
      </c>
      <c r="V13" s="385">
        <v>0</v>
      </c>
      <c r="W13" s="484">
        <f t="shared" si="5"/>
        <v>0</v>
      </c>
      <c r="X13" s="531">
        <f t="shared" si="6"/>
        <v>10600.76</v>
      </c>
    </row>
    <row r="14" spans="1:24" ht="15.75" customHeight="1" x14ac:dyDescent="0.25">
      <c r="A14" s="137">
        <v>4429</v>
      </c>
      <c r="B14" s="135" t="s">
        <v>298</v>
      </c>
      <c r="C14" s="232" t="s">
        <v>305</v>
      </c>
      <c r="D14" s="137" t="s">
        <v>183</v>
      </c>
      <c r="E14" s="137" t="s">
        <v>247</v>
      </c>
      <c r="F14" s="135" t="s">
        <v>207</v>
      </c>
      <c r="G14" s="135" t="s">
        <v>7</v>
      </c>
      <c r="H14" s="300">
        <v>2.7199999999999998E-2</v>
      </c>
      <c r="I14" s="300">
        <v>0.15010000000000001</v>
      </c>
      <c r="J14" s="171">
        <v>45199</v>
      </c>
      <c r="K14" s="171">
        <v>45214</v>
      </c>
      <c r="L14" s="171">
        <v>44201</v>
      </c>
      <c r="M14" s="137" t="s">
        <v>230</v>
      </c>
      <c r="N14" s="384">
        <v>934.48</v>
      </c>
      <c r="O14" s="385">
        <v>0</v>
      </c>
      <c r="P14" s="528">
        <f>N14+O14</f>
        <v>934.48</v>
      </c>
      <c r="Q14" s="130"/>
      <c r="R14" s="399">
        <v>0</v>
      </c>
      <c r="S14" s="528">
        <f t="shared" si="4"/>
        <v>934.48</v>
      </c>
      <c r="T14" s="526"/>
      <c r="U14" s="399">
        <v>0</v>
      </c>
      <c r="V14" s="385">
        <v>0</v>
      </c>
      <c r="W14" s="484">
        <f t="shared" si="5"/>
        <v>0</v>
      </c>
      <c r="X14" s="531">
        <f t="shared" si="6"/>
        <v>934.48</v>
      </c>
    </row>
    <row r="15" spans="1:24" ht="15.75" customHeight="1" x14ac:dyDescent="0.25">
      <c r="A15" s="137">
        <v>4450</v>
      </c>
      <c r="B15" s="135" t="s">
        <v>231</v>
      </c>
      <c r="C15" s="232" t="s">
        <v>200</v>
      </c>
      <c r="D15" s="137" t="s">
        <v>201</v>
      </c>
      <c r="E15" s="290" t="s">
        <v>246</v>
      </c>
      <c r="F15" s="135" t="s">
        <v>232</v>
      </c>
      <c r="G15" s="135" t="s">
        <v>7</v>
      </c>
      <c r="H15" s="300">
        <v>0.05</v>
      </c>
      <c r="I15" s="300">
        <v>0.15010000000000001</v>
      </c>
      <c r="J15" s="171">
        <v>45565</v>
      </c>
      <c r="K15" s="171">
        <v>45580</v>
      </c>
      <c r="L15" s="171">
        <v>44279</v>
      </c>
      <c r="M15" s="137" t="s">
        <v>233</v>
      </c>
      <c r="N15" s="384">
        <v>9590.4500000000007</v>
      </c>
      <c r="O15" s="385">
        <v>0</v>
      </c>
      <c r="P15" s="528">
        <f>N15+O15</f>
        <v>9590.4500000000007</v>
      </c>
      <c r="Q15" s="130"/>
      <c r="R15" s="399">
        <v>0</v>
      </c>
      <c r="S15" s="528">
        <f t="shared" si="4"/>
        <v>9590.4500000000007</v>
      </c>
      <c r="T15" s="526"/>
      <c r="U15" s="399">
        <v>0</v>
      </c>
      <c r="V15" s="385">
        <v>0</v>
      </c>
      <c r="W15" s="484">
        <f t="shared" si="5"/>
        <v>0</v>
      </c>
      <c r="X15" s="531">
        <f t="shared" si="6"/>
        <v>9590.4500000000007</v>
      </c>
    </row>
    <row r="16" spans="1:24" ht="15.75" customHeight="1" x14ac:dyDescent="0.25">
      <c r="A16" s="137">
        <v>4452</v>
      </c>
      <c r="B16" s="135" t="s">
        <v>204</v>
      </c>
      <c r="C16" s="232" t="s">
        <v>200</v>
      </c>
      <c r="D16" s="137" t="s">
        <v>201</v>
      </c>
      <c r="E16" s="137" t="s">
        <v>245</v>
      </c>
      <c r="F16" s="135" t="s">
        <v>205</v>
      </c>
      <c r="G16" s="135" t="s">
        <v>7</v>
      </c>
      <c r="H16" s="300">
        <v>0.05</v>
      </c>
      <c r="I16" s="300">
        <v>0.15010000000000001</v>
      </c>
      <c r="J16" s="171">
        <v>45565</v>
      </c>
      <c r="K16" s="171">
        <v>45580</v>
      </c>
      <c r="L16" s="171">
        <v>44279</v>
      </c>
      <c r="M16" s="137" t="s">
        <v>203</v>
      </c>
      <c r="N16" s="384">
        <v>99256.47</v>
      </c>
      <c r="O16" s="385">
        <v>15.55</v>
      </c>
      <c r="P16" s="528">
        <f>N16+O16</f>
        <v>99272.02</v>
      </c>
      <c r="Q16" s="130"/>
      <c r="R16" s="399">
        <v>0</v>
      </c>
      <c r="S16" s="528">
        <f t="shared" si="4"/>
        <v>99272.02</v>
      </c>
      <c r="T16" s="526"/>
      <c r="U16" s="399">
        <v>0</v>
      </c>
      <c r="V16" s="385">
        <v>0</v>
      </c>
      <c r="W16" s="484">
        <f t="shared" si="5"/>
        <v>0</v>
      </c>
      <c r="X16" s="531">
        <f t="shared" si="6"/>
        <v>99272.02</v>
      </c>
    </row>
    <row r="17" spans="1:24" ht="15.75" customHeight="1" x14ac:dyDescent="0.25">
      <c r="A17" s="137">
        <v>4454</v>
      </c>
      <c r="B17" s="135" t="s">
        <v>306</v>
      </c>
      <c r="C17" s="232" t="s">
        <v>200</v>
      </c>
      <c r="D17" s="137" t="s">
        <v>201</v>
      </c>
      <c r="E17" s="137" t="s">
        <v>248</v>
      </c>
      <c r="F17" s="135" t="s">
        <v>228</v>
      </c>
      <c r="G17" s="135" t="s">
        <v>7</v>
      </c>
      <c r="H17" s="300">
        <v>0.05</v>
      </c>
      <c r="I17" s="300">
        <v>0.15010000000000001</v>
      </c>
      <c r="J17" s="171">
        <v>45565</v>
      </c>
      <c r="K17" s="171">
        <v>45580</v>
      </c>
      <c r="L17" s="171">
        <v>44279</v>
      </c>
      <c r="M17" s="137" t="s">
        <v>181</v>
      </c>
      <c r="N17" s="384">
        <v>5283.46</v>
      </c>
      <c r="O17" s="385">
        <v>97.35</v>
      </c>
      <c r="P17" s="528">
        <f>N17+O17</f>
        <v>5380.81</v>
      </c>
      <c r="Q17" s="130"/>
      <c r="R17" s="399">
        <v>0</v>
      </c>
      <c r="S17" s="528">
        <f t="shared" si="4"/>
        <v>5380.81</v>
      </c>
      <c r="T17" s="526"/>
      <c r="U17" s="399">
        <v>0</v>
      </c>
      <c r="V17" s="385">
        <v>0</v>
      </c>
      <c r="W17" s="484">
        <f t="shared" si="5"/>
        <v>0</v>
      </c>
      <c r="X17" s="531">
        <f t="shared" si="6"/>
        <v>5380.81</v>
      </c>
    </row>
    <row r="18" spans="1:24" ht="15.75" customHeight="1" x14ac:dyDescent="0.25">
      <c r="A18" s="137">
        <v>4457</v>
      </c>
      <c r="B18" s="135" t="s">
        <v>266</v>
      </c>
      <c r="C18" s="232" t="s">
        <v>200</v>
      </c>
      <c r="D18" s="137" t="s">
        <v>201</v>
      </c>
      <c r="E18" s="137" t="s">
        <v>267</v>
      </c>
      <c r="F18" s="135" t="s">
        <v>268</v>
      </c>
      <c r="G18" s="135" t="s">
        <v>7</v>
      </c>
      <c r="H18" s="300">
        <v>0.05</v>
      </c>
      <c r="I18" s="300">
        <v>0.15010000000000001</v>
      </c>
      <c r="J18" s="171">
        <v>45565</v>
      </c>
      <c r="K18" s="171">
        <v>45580</v>
      </c>
      <c r="L18" s="171">
        <v>44279</v>
      </c>
      <c r="M18" s="137" t="s">
        <v>312</v>
      </c>
      <c r="N18" s="384">
        <v>2514.77</v>
      </c>
      <c r="O18" s="385">
        <v>0</v>
      </c>
      <c r="P18" s="528">
        <f t="shared" ref="P18:P23" si="7">N18+O18</f>
        <v>2514.77</v>
      </c>
      <c r="Q18" s="130"/>
      <c r="R18" s="399">
        <v>0</v>
      </c>
      <c r="S18" s="528">
        <f t="shared" si="4"/>
        <v>2514.77</v>
      </c>
      <c r="T18" s="526"/>
      <c r="U18" s="399">
        <v>0</v>
      </c>
      <c r="V18" s="385">
        <v>0</v>
      </c>
      <c r="W18" s="484">
        <f t="shared" si="5"/>
        <v>0</v>
      </c>
      <c r="X18" s="531">
        <f t="shared" si="6"/>
        <v>2514.77</v>
      </c>
    </row>
    <row r="19" spans="1:24" ht="15.75" customHeight="1" x14ac:dyDescent="0.25">
      <c r="A19" s="137">
        <v>4459</v>
      </c>
      <c r="B19" s="135" t="s">
        <v>243</v>
      </c>
      <c r="C19" s="232" t="s">
        <v>200</v>
      </c>
      <c r="D19" s="137" t="s">
        <v>201</v>
      </c>
      <c r="E19" s="137" t="s">
        <v>244</v>
      </c>
      <c r="F19" s="135" t="s">
        <v>202</v>
      </c>
      <c r="G19" s="135" t="s">
        <v>7</v>
      </c>
      <c r="H19" s="300">
        <v>0.05</v>
      </c>
      <c r="I19" s="300">
        <v>0.15010000000000001</v>
      </c>
      <c r="J19" s="171">
        <v>45565</v>
      </c>
      <c r="K19" s="171">
        <v>45580</v>
      </c>
      <c r="L19" s="171">
        <v>44279</v>
      </c>
      <c r="M19" s="137" t="s">
        <v>203</v>
      </c>
      <c r="N19" s="384">
        <v>397025.9</v>
      </c>
      <c r="O19" s="385">
        <v>62.2</v>
      </c>
      <c r="P19" s="528">
        <f t="shared" si="7"/>
        <v>397088.10000000003</v>
      </c>
      <c r="Q19" s="130"/>
      <c r="R19" s="399">
        <v>0</v>
      </c>
      <c r="S19" s="528">
        <f t="shared" si="4"/>
        <v>397088.10000000003</v>
      </c>
      <c r="T19" s="526"/>
      <c r="U19" s="399">
        <v>0</v>
      </c>
      <c r="V19" s="385">
        <v>0</v>
      </c>
      <c r="W19" s="484">
        <f t="shared" si="5"/>
        <v>0</v>
      </c>
      <c r="X19" s="531">
        <f t="shared" si="6"/>
        <v>397088.10000000003</v>
      </c>
    </row>
    <row r="20" spans="1:24" ht="15.75" customHeight="1" x14ac:dyDescent="0.25">
      <c r="A20" s="137">
        <v>4461</v>
      </c>
      <c r="B20" s="135" t="s">
        <v>288</v>
      </c>
      <c r="C20" s="232" t="s">
        <v>200</v>
      </c>
      <c r="D20" s="137" t="s">
        <v>201</v>
      </c>
      <c r="E20" s="137" t="s">
        <v>273</v>
      </c>
      <c r="F20" s="135" t="s">
        <v>274</v>
      </c>
      <c r="G20" s="135" t="s">
        <v>7</v>
      </c>
      <c r="H20" s="300">
        <v>0.05</v>
      </c>
      <c r="I20" s="300">
        <v>0.15010000000000001</v>
      </c>
      <c r="J20" s="171">
        <v>45565</v>
      </c>
      <c r="K20" s="171">
        <v>45580</v>
      </c>
      <c r="L20" s="171">
        <v>44279</v>
      </c>
      <c r="M20" s="137" t="s">
        <v>310</v>
      </c>
      <c r="N20" s="384">
        <v>2813.33</v>
      </c>
      <c r="O20" s="385">
        <v>0</v>
      </c>
      <c r="P20" s="528">
        <f t="shared" si="7"/>
        <v>2813.33</v>
      </c>
      <c r="Q20" s="130"/>
      <c r="R20" s="399">
        <v>0</v>
      </c>
      <c r="S20" s="528">
        <f t="shared" si="4"/>
        <v>2813.33</v>
      </c>
      <c r="T20" s="526"/>
      <c r="U20" s="399">
        <v>0</v>
      </c>
      <c r="V20" s="385">
        <v>0</v>
      </c>
      <c r="W20" s="484">
        <f t="shared" si="5"/>
        <v>0</v>
      </c>
      <c r="X20" s="531">
        <f t="shared" si="6"/>
        <v>2813.33</v>
      </c>
    </row>
    <row r="21" spans="1:24" ht="15.75" customHeight="1" x14ac:dyDescent="0.25">
      <c r="A21" s="137">
        <v>4462</v>
      </c>
      <c r="B21" s="135" t="s">
        <v>289</v>
      </c>
      <c r="C21" s="232" t="s">
        <v>200</v>
      </c>
      <c r="D21" s="137" t="s">
        <v>201</v>
      </c>
      <c r="E21" s="137" t="s">
        <v>275</v>
      </c>
      <c r="F21" s="135" t="s">
        <v>276</v>
      </c>
      <c r="G21" s="135" t="s">
        <v>7</v>
      </c>
      <c r="H21" s="300">
        <v>0.05</v>
      </c>
      <c r="I21" s="300">
        <v>0.15010000000000001</v>
      </c>
      <c r="J21" s="171">
        <v>45565</v>
      </c>
      <c r="K21" s="171">
        <v>45580</v>
      </c>
      <c r="L21" s="171">
        <v>44279</v>
      </c>
      <c r="M21" s="137" t="s">
        <v>311</v>
      </c>
      <c r="N21" s="384">
        <v>4164.95</v>
      </c>
      <c r="O21" s="385">
        <v>0</v>
      </c>
      <c r="P21" s="528">
        <f t="shared" si="7"/>
        <v>4164.95</v>
      </c>
      <c r="Q21" s="130"/>
      <c r="R21" s="399">
        <v>0</v>
      </c>
      <c r="S21" s="528">
        <f t="shared" si="4"/>
        <v>4164.95</v>
      </c>
      <c r="T21" s="526"/>
      <c r="U21" s="399">
        <v>0</v>
      </c>
      <c r="V21" s="385">
        <v>0</v>
      </c>
      <c r="W21" s="484">
        <f t="shared" si="5"/>
        <v>0</v>
      </c>
      <c r="X21" s="531">
        <f t="shared" si="6"/>
        <v>4164.95</v>
      </c>
    </row>
    <row r="22" spans="1:24" ht="15.75" customHeight="1" x14ac:dyDescent="0.25">
      <c r="A22" s="137">
        <v>4463</v>
      </c>
      <c r="B22" s="135" t="s">
        <v>290</v>
      </c>
      <c r="C22" s="232" t="s">
        <v>200</v>
      </c>
      <c r="D22" s="137" t="s">
        <v>201</v>
      </c>
      <c r="E22" s="137" t="s">
        <v>277</v>
      </c>
      <c r="F22" s="135" t="s">
        <v>278</v>
      </c>
      <c r="G22" s="135" t="s">
        <v>7</v>
      </c>
      <c r="H22" s="300">
        <v>0.05</v>
      </c>
      <c r="I22" s="300">
        <v>0.15010000000000001</v>
      </c>
      <c r="J22" s="171">
        <v>45565</v>
      </c>
      <c r="K22" s="171">
        <v>45580</v>
      </c>
      <c r="L22" s="171">
        <v>44279</v>
      </c>
      <c r="M22" s="137" t="s">
        <v>308</v>
      </c>
      <c r="N22" s="384">
        <v>14045.6</v>
      </c>
      <c r="O22" s="385">
        <v>0</v>
      </c>
      <c r="P22" s="528">
        <f t="shared" si="7"/>
        <v>14045.6</v>
      </c>
      <c r="Q22" s="130"/>
      <c r="R22" s="399">
        <v>0</v>
      </c>
      <c r="S22" s="528">
        <f t="shared" si="4"/>
        <v>14045.6</v>
      </c>
      <c r="T22" s="526"/>
      <c r="U22" s="399">
        <v>0</v>
      </c>
      <c r="V22" s="385">
        <v>0</v>
      </c>
      <c r="W22" s="484">
        <f t="shared" si="5"/>
        <v>0</v>
      </c>
      <c r="X22" s="531">
        <f t="shared" si="6"/>
        <v>14045.6</v>
      </c>
    </row>
    <row r="23" spans="1:24" ht="15.75" customHeight="1" x14ac:dyDescent="0.25">
      <c r="A23" s="137">
        <v>4464</v>
      </c>
      <c r="B23" s="135" t="s">
        <v>307</v>
      </c>
      <c r="C23" s="232" t="s">
        <v>313</v>
      </c>
      <c r="D23" s="137" t="s">
        <v>183</v>
      </c>
      <c r="E23" s="137" t="s">
        <v>279</v>
      </c>
      <c r="F23" s="135" t="s">
        <v>280</v>
      </c>
      <c r="G23" s="135" t="s">
        <v>7</v>
      </c>
      <c r="H23" s="300">
        <v>0.05</v>
      </c>
      <c r="I23" s="300">
        <v>0.15010000000000001</v>
      </c>
      <c r="J23" s="171">
        <v>45199</v>
      </c>
      <c r="K23" s="171">
        <v>45214</v>
      </c>
      <c r="L23" s="171">
        <v>44201</v>
      </c>
      <c r="M23" s="137" t="s">
        <v>309</v>
      </c>
      <c r="N23" s="400">
        <v>17229.68</v>
      </c>
      <c r="O23" s="401">
        <v>0</v>
      </c>
      <c r="P23" s="529">
        <f t="shared" si="7"/>
        <v>17229.68</v>
      </c>
      <c r="Q23" s="130"/>
      <c r="R23" s="435">
        <v>0</v>
      </c>
      <c r="S23" s="529">
        <f t="shared" si="4"/>
        <v>17229.68</v>
      </c>
      <c r="T23" s="526"/>
      <c r="U23" s="435">
        <v>0</v>
      </c>
      <c r="V23" s="401">
        <v>0</v>
      </c>
      <c r="W23" s="484">
        <f t="shared" si="5"/>
        <v>0</v>
      </c>
      <c r="X23" s="532">
        <f t="shared" si="6"/>
        <v>17229.68</v>
      </c>
    </row>
    <row r="24" spans="1:24" ht="15.75" customHeight="1" thickBot="1" x14ac:dyDescent="0.3">
      <c r="C24" s="136"/>
      <c r="D24" s="137"/>
      <c r="E24" s="137"/>
      <c r="I24" s="170" t="s">
        <v>91</v>
      </c>
      <c r="J24" s="201"/>
      <c r="K24" s="201"/>
      <c r="L24" s="201"/>
      <c r="M24" s="175" t="s">
        <v>38</v>
      </c>
      <c r="N24" s="387">
        <f>SUM(N7:N23)</f>
        <v>755144.13</v>
      </c>
      <c r="O24" s="388">
        <f>SUM(O7:O23)</f>
        <v>7620</v>
      </c>
      <c r="P24" s="389">
        <f>SUM(P7:P23)</f>
        <v>762764.13</v>
      </c>
      <c r="Q24" s="130"/>
      <c r="R24" s="387">
        <f>SUM(R7:R23)</f>
        <v>140168.51</v>
      </c>
      <c r="S24" s="389">
        <f>SUM(S7:S23)</f>
        <v>622595.62</v>
      </c>
      <c r="T24" s="130"/>
      <c r="U24" s="387">
        <f>SUM(U7:U23)</f>
        <v>58293.78</v>
      </c>
      <c r="V24" s="388">
        <f>SUM(V7:V23)</f>
        <v>0</v>
      </c>
      <c r="W24" s="486">
        <f>SUM(W7:W23)</f>
        <v>58293.78</v>
      </c>
      <c r="X24" s="489">
        <f>SUM(X7:X23)</f>
        <v>564301.84</v>
      </c>
    </row>
    <row r="25" spans="1:24" ht="15.75" customHeight="1" thickTop="1" x14ac:dyDescent="0.25">
      <c r="C25" s="136"/>
      <c r="D25" s="137"/>
      <c r="E25" s="137"/>
      <c r="J25" s="201"/>
      <c r="K25" s="201"/>
      <c r="L25" s="201"/>
      <c r="T25" s="141"/>
      <c r="U25" s="141"/>
    </row>
    <row r="26" spans="1:24" ht="15.75" customHeight="1" x14ac:dyDescent="0.25">
      <c r="C26" s="137"/>
      <c r="D26" s="137"/>
      <c r="E26" s="137"/>
      <c r="J26" s="201"/>
      <c r="K26" s="201"/>
      <c r="L26" s="201"/>
      <c r="T26" s="141"/>
      <c r="U26" s="141"/>
    </row>
    <row r="27" spans="1:24" ht="15.75" customHeight="1" x14ac:dyDescent="0.25">
      <c r="B27" s="132" t="s">
        <v>111</v>
      </c>
      <c r="C27" s="185"/>
      <c r="D27" s="185"/>
      <c r="E27" s="185"/>
      <c r="T27" s="141"/>
      <c r="U27" s="141"/>
    </row>
    <row r="28" spans="1:24" ht="15.75" customHeight="1" x14ac:dyDescent="0.25">
      <c r="B28" s="576" t="s">
        <v>352</v>
      </c>
      <c r="C28" s="576"/>
      <c r="D28" s="576"/>
      <c r="E28" s="576"/>
      <c r="F28" s="576"/>
      <c r="G28" s="576"/>
      <c r="H28" s="179"/>
      <c r="I28" s="179"/>
      <c r="J28" s="179"/>
      <c r="T28" s="141"/>
      <c r="U28" s="141"/>
    </row>
    <row r="29" spans="1:24" ht="15.75" customHeight="1" x14ac:dyDescent="0.25">
      <c r="C29" s="185"/>
      <c r="D29" s="185"/>
      <c r="E29" s="185"/>
      <c r="T29" s="141"/>
      <c r="U29" s="141"/>
    </row>
    <row r="30" spans="1:24" ht="15.75" customHeight="1" x14ac:dyDescent="0.25">
      <c r="B30" s="576" t="s">
        <v>115</v>
      </c>
      <c r="C30" s="576"/>
      <c r="D30" s="576"/>
      <c r="E30" s="576"/>
      <c r="F30" s="576"/>
      <c r="G30" s="576"/>
      <c r="H30" s="179"/>
      <c r="I30" s="179"/>
      <c r="J30" s="179"/>
      <c r="N30" s="260"/>
      <c r="T30" s="141"/>
      <c r="U30" s="141"/>
    </row>
    <row r="31" spans="1:24" ht="15.75" customHeight="1" x14ac:dyDescent="0.25">
      <c r="B31" s="179"/>
      <c r="C31" s="179"/>
      <c r="D31" s="179"/>
      <c r="E31" s="179"/>
      <c r="F31" s="179"/>
      <c r="G31" s="179"/>
      <c r="H31" s="179"/>
      <c r="I31" s="179"/>
      <c r="J31" s="179"/>
      <c r="T31" s="141"/>
      <c r="U31" s="141"/>
    </row>
    <row r="32" spans="1:24" ht="15.75" customHeight="1" x14ac:dyDescent="0.25">
      <c r="B32" s="576" t="s">
        <v>139</v>
      </c>
      <c r="C32" s="576"/>
      <c r="D32" s="576"/>
      <c r="E32" s="576"/>
      <c r="F32" s="576"/>
      <c r="G32" s="576"/>
      <c r="H32" s="179"/>
      <c r="I32" s="179"/>
      <c r="J32" s="179"/>
      <c r="T32" s="141"/>
      <c r="U32" s="141"/>
    </row>
    <row r="33" spans="2:21" ht="15.75" customHeight="1" x14ac:dyDescent="0.25">
      <c r="B33" s="589" t="s">
        <v>138</v>
      </c>
      <c r="C33" s="576"/>
      <c r="D33" s="576"/>
      <c r="E33" s="576"/>
      <c r="F33" s="576"/>
      <c r="G33" s="576"/>
      <c r="H33" s="179"/>
      <c r="I33" s="179"/>
      <c r="J33" s="179"/>
      <c r="T33" s="141"/>
      <c r="U33" s="141"/>
    </row>
    <row r="34" spans="2:21" ht="15.75" customHeight="1" x14ac:dyDescent="0.25">
      <c r="B34" s="179"/>
      <c r="C34" s="179"/>
      <c r="D34" s="179"/>
      <c r="E34" s="179"/>
      <c r="F34" s="179"/>
      <c r="G34" s="179"/>
      <c r="H34" s="179"/>
      <c r="I34" s="179"/>
      <c r="J34" s="179"/>
      <c r="T34" s="141"/>
      <c r="U34" s="141"/>
    </row>
    <row r="35" spans="2:21" ht="15.75" customHeight="1" x14ac:dyDescent="0.25">
      <c r="B35" s="131" t="s">
        <v>98</v>
      </c>
      <c r="C35" s="183" t="s">
        <v>101</v>
      </c>
      <c r="D35" s="183" t="s">
        <v>102</v>
      </c>
      <c r="E35" s="183"/>
      <c r="F35" s="179"/>
      <c r="G35" s="179"/>
      <c r="H35" s="179"/>
      <c r="I35" s="179"/>
      <c r="J35" s="179"/>
      <c r="T35" s="141"/>
      <c r="U35" s="141"/>
    </row>
    <row r="36" spans="2:21" ht="15.75" customHeight="1" x14ac:dyDescent="0.25">
      <c r="B36" s="135" t="s">
        <v>180</v>
      </c>
      <c r="C36" s="185" t="s">
        <v>152</v>
      </c>
      <c r="D36" s="185" t="s">
        <v>153</v>
      </c>
      <c r="E36" s="185"/>
      <c r="F36" s="179"/>
      <c r="G36" s="179"/>
      <c r="H36" s="179"/>
      <c r="I36" s="179"/>
      <c r="J36" s="179"/>
      <c r="T36" s="141"/>
      <c r="U36" s="141"/>
    </row>
    <row r="37" spans="2:21" ht="15.75" customHeight="1" x14ac:dyDescent="0.25">
      <c r="B37" s="176" t="s">
        <v>100</v>
      </c>
      <c r="C37" s="185" t="s">
        <v>185</v>
      </c>
      <c r="D37" s="185" t="s">
        <v>237</v>
      </c>
      <c r="E37" s="185"/>
      <c r="T37" s="141"/>
      <c r="U37" s="141"/>
    </row>
    <row r="38" spans="2:21" ht="15.75" customHeight="1" x14ac:dyDescent="0.25">
      <c r="B38" s="135" t="s">
        <v>315</v>
      </c>
      <c r="C38" s="185" t="s">
        <v>234</v>
      </c>
      <c r="D38" s="185" t="s">
        <v>235</v>
      </c>
      <c r="E38" s="185"/>
      <c r="T38" s="141"/>
      <c r="U38" s="141"/>
    </row>
    <row r="39" spans="2:21" ht="15.75" customHeight="1" x14ac:dyDescent="0.25">
      <c r="B39" s="135" t="s">
        <v>316</v>
      </c>
      <c r="C39" s="185" t="s">
        <v>234</v>
      </c>
      <c r="D39" s="185" t="s">
        <v>235</v>
      </c>
      <c r="E39" s="185"/>
      <c r="T39" s="141"/>
      <c r="U39" s="141"/>
    </row>
    <row r="40" spans="2:21" ht="15.75" customHeight="1" x14ac:dyDescent="0.25">
      <c r="C40" s="185"/>
      <c r="D40" s="185"/>
      <c r="E40" s="185"/>
      <c r="T40" s="141"/>
      <c r="U40" s="141"/>
    </row>
    <row r="41" spans="2:21" ht="15.75" customHeight="1" x14ac:dyDescent="0.25">
      <c r="B41" s="572" t="s">
        <v>214</v>
      </c>
      <c r="C41" s="572"/>
      <c r="D41" s="572"/>
      <c r="E41" s="572"/>
      <c r="F41" s="572"/>
      <c r="G41" s="572"/>
      <c r="H41" s="572"/>
      <c r="I41" s="572"/>
      <c r="T41" s="141"/>
      <c r="U41" s="141"/>
    </row>
    <row r="42" spans="2:21" ht="15.75" customHeight="1" x14ac:dyDescent="0.25">
      <c r="B42" s="128" t="s">
        <v>215</v>
      </c>
      <c r="C42" s="185"/>
      <c r="D42" s="185"/>
      <c r="E42" s="185"/>
      <c r="J42" s="141"/>
      <c r="K42" s="141"/>
      <c r="L42" s="141"/>
      <c r="M42" s="141"/>
      <c r="N42" s="141"/>
      <c r="O42" s="141"/>
      <c r="P42" s="141"/>
      <c r="Q42" s="141"/>
      <c r="R42" s="141"/>
      <c r="S42" s="141"/>
      <c r="T42" s="141"/>
      <c r="U42" s="141"/>
    </row>
    <row r="43" spans="2:21" ht="15.75" customHeight="1" x14ac:dyDescent="0.25">
      <c r="B43" s="141"/>
      <c r="C43" s="208"/>
      <c r="D43" s="208"/>
      <c r="E43" s="208"/>
      <c r="F43" s="141"/>
      <c r="G43" s="141"/>
      <c r="H43" s="141"/>
      <c r="I43" s="141"/>
      <c r="J43" s="141"/>
      <c r="K43" s="141"/>
      <c r="L43" s="141"/>
      <c r="M43" s="141"/>
      <c r="N43" s="141"/>
      <c r="O43" s="141"/>
      <c r="P43" s="141"/>
      <c r="Q43" s="141"/>
      <c r="R43" s="141"/>
      <c r="S43" s="141"/>
      <c r="T43" s="256"/>
    </row>
    <row r="44" spans="2:21" ht="15.75" customHeight="1" x14ac:dyDescent="0.25">
      <c r="B44" s="187"/>
      <c r="C44" s="189"/>
      <c r="D44" s="189"/>
      <c r="E44" s="189"/>
      <c r="F44" s="187"/>
      <c r="G44" s="187"/>
      <c r="H44" s="187"/>
      <c r="I44" s="187"/>
      <c r="J44" s="187"/>
      <c r="K44" s="187"/>
      <c r="L44" s="187"/>
      <c r="M44" s="187"/>
      <c r="N44" s="187"/>
      <c r="O44" s="187"/>
      <c r="P44" s="187"/>
      <c r="Q44" s="187"/>
      <c r="R44" s="190" t="s">
        <v>353</v>
      </c>
      <c r="S44" s="190"/>
      <c r="T44" s="314"/>
    </row>
    <row r="45" spans="2:21" ht="15.75" customHeight="1" x14ac:dyDescent="0.25">
      <c r="B45" s="191" t="s">
        <v>354</v>
      </c>
      <c r="C45" s="193" t="s">
        <v>2</v>
      </c>
      <c r="D45" s="193"/>
      <c r="E45" s="193"/>
      <c r="F45" s="193" t="s">
        <v>34</v>
      </c>
      <c r="G45" s="193" t="s">
        <v>35</v>
      </c>
      <c r="H45" s="193"/>
      <c r="I45" s="193"/>
      <c r="J45" s="193"/>
      <c r="K45" s="193"/>
      <c r="L45" s="193"/>
      <c r="M45" s="193" t="s">
        <v>36</v>
      </c>
      <c r="N45" s="193" t="s">
        <v>37</v>
      </c>
      <c r="O45" s="195"/>
      <c r="P45" s="195"/>
      <c r="Q45" s="195"/>
      <c r="R45" s="195" t="s">
        <v>81</v>
      </c>
      <c r="S45" s="196"/>
      <c r="T45" s="304"/>
    </row>
    <row r="46" spans="2:21" ht="15.75" customHeight="1" x14ac:dyDescent="0.25">
      <c r="B46" s="197"/>
      <c r="C46" s="146"/>
      <c r="D46" s="146"/>
      <c r="E46" s="146"/>
      <c r="F46" s="146"/>
      <c r="G46" s="146"/>
      <c r="H46" s="146"/>
      <c r="I46" s="146"/>
      <c r="J46" s="146"/>
      <c r="K46" s="146"/>
      <c r="L46" s="146"/>
      <c r="M46" s="146"/>
      <c r="N46" s="146"/>
      <c r="R46" s="200"/>
      <c r="S46" s="306"/>
      <c r="T46" s="306"/>
    </row>
    <row r="47" spans="2:21" ht="15.75" customHeight="1" x14ac:dyDescent="0.25">
      <c r="B47" s="197"/>
      <c r="C47" s="146"/>
      <c r="D47" s="146"/>
      <c r="E47" s="146"/>
      <c r="F47" s="146"/>
      <c r="G47" s="146"/>
      <c r="H47" s="146"/>
      <c r="I47" s="146"/>
      <c r="J47" s="146"/>
      <c r="K47" s="146"/>
      <c r="L47" s="146"/>
      <c r="M47" s="146"/>
      <c r="N47" s="146"/>
    </row>
    <row r="48" spans="2:21" ht="15.75" customHeight="1" x14ac:dyDescent="0.25">
      <c r="B48" s="147"/>
      <c r="C48" s="146"/>
      <c r="D48" s="146"/>
      <c r="E48" s="146"/>
      <c r="F48" s="146"/>
    </row>
    <row r="49" spans="2:23" ht="15.75" customHeight="1" x14ac:dyDescent="0.25">
      <c r="B49" s="213"/>
      <c r="C49" s="214"/>
      <c r="D49" s="214"/>
      <c r="E49" s="214"/>
      <c r="F49" s="144"/>
      <c r="G49" s="216"/>
      <c r="H49" s="216"/>
      <c r="I49" s="216"/>
      <c r="J49" s="216"/>
      <c r="K49" s="216"/>
      <c r="L49" s="216"/>
      <c r="M49" s="164"/>
      <c r="N49" s="217"/>
      <c r="O49" s="218"/>
      <c r="P49" s="218"/>
      <c r="Q49" s="218"/>
    </row>
    <row r="50" spans="2:23" ht="15.75" customHeight="1" x14ac:dyDescent="0.25">
      <c r="B50" s="213"/>
      <c r="C50" s="214"/>
      <c r="D50" s="214"/>
      <c r="E50" s="214"/>
      <c r="F50" s="144"/>
      <c r="G50" s="216"/>
      <c r="H50" s="216"/>
      <c r="I50" s="216"/>
      <c r="J50" s="216"/>
      <c r="K50" s="216"/>
      <c r="L50" s="216"/>
      <c r="M50" s="164"/>
      <c r="N50" s="217"/>
      <c r="O50" s="218"/>
      <c r="P50" s="218"/>
      <c r="Q50" s="218"/>
    </row>
    <row r="51" spans="2:23" ht="15.75" customHeight="1" x14ac:dyDescent="0.25">
      <c r="B51" s="213"/>
      <c r="C51" s="214"/>
      <c r="D51" s="214"/>
      <c r="E51" s="214"/>
      <c r="F51" s="144"/>
      <c r="G51" s="216"/>
      <c r="H51" s="216"/>
      <c r="I51" s="216"/>
      <c r="J51" s="216"/>
      <c r="K51" s="216"/>
      <c r="L51" s="216"/>
      <c r="M51" s="164"/>
      <c r="N51" s="217"/>
      <c r="O51" s="218"/>
      <c r="P51" s="218"/>
      <c r="Q51" s="218"/>
    </row>
    <row r="52" spans="2:23" ht="15.75" customHeight="1" x14ac:dyDescent="0.25">
      <c r="B52" s="213"/>
      <c r="C52" s="214"/>
      <c r="D52" s="214"/>
      <c r="E52" s="214"/>
      <c r="F52" s="144"/>
      <c r="G52" s="216"/>
      <c r="H52" s="216"/>
      <c r="I52" s="216"/>
      <c r="J52" s="216"/>
      <c r="K52" s="216"/>
      <c r="L52" s="216"/>
      <c r="M52" s="164"/>
      <c r="N52" s="217"/>
      <c r="O52" s="218"/>
      <c r="P52" s="218"/>
      <c r="Q52" s="218"/>
      <c r="V52" s="457" t="s">
        <v>301</v>
      </c>
      <c r="W52" s="173">
        <f>W24</f>
        <v>58293.78</v>
      </c>
    </row>
    <row r="53" spans="2:23" ht="15.75" customHeight="1" x14ac:dyDescent="0.25">
      <c r="P53" s="166"/>
      <c r="Q53" s="144"/>
      <c r="R53" s="144"/>
      <c r="S53" s="144"/>
      <c r="T53" s="166"/>
    </row>
    <row r="54" spans="2:23" ht="15.75" customHeight="1" x14ac:dyDescent="0.25"/>
    <row r="55" spans="2:23" ht="15.75" customHeight="1" x14ac:dyDescent="0.25"/>
    <row r="56" spans="2:23" ht="15.75" customHeight="1" x14ac:dyDescent="0.25"/>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41:I41"/>
    <mergeCell ref="B33:G33"/>
    <mergeCell ref="B28:G28"/>
    <mergeCell ref="B30:G30"/>
    <mergeCell ref="B32:G32"/>
  </mergeCells>
  <conditionalFormatting sqref="A7:X23">
    <cfRule type="expression" dxfId="22" priority="1">
      <formula>MOD(ROW(),2)=0</formula>
    </cfRule>
  </conditionalFormatting>
  <hyperlinks>
    <hyperlink ref="B33" r:id="rId1"/>
  </hyperlinks>
  <printOptions horizontalCentered="1" gridLines="1"/>
  <pageMargins left="0" right="0" top="0.75" bottom="0.75" header="0.3" footer="0.3"/>
  <pageSetup scale="54"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X7" sqref="X7:X21"/>
    </sheetView>
  </sheetViews>
  <sheetFormatPr defaultColWidth="9.140625" defaultRowHeight="15" x14ac:dyDescent="0.25"/>
  <cols>
    <col min="1" max="1" width="7.85546875" style="135" customWidth="1"/>
    <col min="2" max="2" width="70.7109375" style="135" customWidth="1"/>
    <col min="3" max="3" width="36.28515625" style="135" customWidth="1"/>
    <col min="4" max="5" width="13.7109375" style="135" customWidth="1"/>
    <col min="6" max="6" width="18.140625" style="135" customWidth="1"/>
    <col min="7" max="7" width="23" style="135" bestFit="1" customWidth="1"/>
    <col min="8" max="8" width="11.28515625" style="135" customWidth="1"/>
    <col min="9" max="9" width="13.85546875" style="135" customWidth="1"/>
    <col min="10" max="10" width="14.140625" style="135" customWidth="1"/>
    <col min="11" max="11" width="16.5703125" style="135" customWidth="1"/>
    <col min="12" max="12" width="10.28515625" style="135" customWidth="1"/>
    <col min="13" max="13" width="20.7109375" style="135" customWidth="1"/>
    <col min="14" max="14" width="15.85546875" style="135" bestFit="1" customWidth="1"/>
    <col min="15" max="15" width="13.7109375" style="135" customWidth="1"/>
    <col min="16" max="16" width="15.85546875" style="135" bestFit="1" customWidth="1"/>
    <col min="17" max="17" width="3.7109375" style="135" customWidth="1"/>
    <col min="18" max="18" width="15.85546875" style="135" customWidth="1"/>
    <col min="19" max="19" width="14.140625" style="135" customWidth="1"/>
    <col min="20" max="20" width="3.7109375" style="135" customWidth="1"/>
    <col min="21" max="21" width="14" style="135" bestFit="1" customWidth="1"/>
    <col min="22" max="22" width="15" style="135" bestFit="1" customWidth="1"/>
    <col min="23" max="23" width="14" style="135" bestFit="1" customWidth="1"/>
    <col min="24" max="24" width="14.28515625" style="135" customWidth="1"/>
    <col min="25" max="16384" width="9.140625" style="135"/>
  </cols>
  <sheetData>
    <row r="1" spans="1:25" ht="15.75" customHeight="1" x14ac:dyDescent="0.25">
      <c r="A1" s="132" t="s">
        <v>18</v>
      </c>
      <c r="T1" s="141"/>
    </row>
    <row r="2" spans="1:25" ht="15.75" customHeight="1" x14ac:dyDescent="0.25">
      <c r="A2" s="138" t="str">
        <f>'#3941 Ben Gamla '!A2</f>
        <v>Federal Grant Allocations/Reimbursements as of: 06/30/2023</v>
      </c>
      <c r="B2" s="202"/>
      <c r="N2" s="140"/>
      <c r="O2" s="140"/>
      <c r="Q2" s="141"/>
      <c r="R2" s="141"/>
      <c r="S2" s="141"/>
      <c r="T2" s="141"/>
    </row>
    <row r="3" spans="1:25" ht="15.75" customHeight="1" x14ac:dyDescent="0.25">
      <c r="A3" s="142" t="s">
        <v>51</v>
      </c>
      <c r="B3" s="132"/>
      <c r="D3" s="132"/>
      <c r="E3" s="132"/>
      <c r="F3" s="132"/>
      <c r="Q3" s="141"/>
      <c r="R3" s="141"/>
      <c r="S3" s="141"/>
      <c r="T3" s="141"/>
      <c r="U3" s="136"/>
      <c r="V3" s="143"/>
    </row>
    <row r="4" spans="1:25" ht="15.75" customHeight="1" x14ac:dyDescent="0.25">
      <c r="A4" s="132" t="s">
        <v>147</v>
      </c>
      <c r="N4" s="145"/>
      <c r="O4" s="145"/>
      <c r="P4" s="145"/>
      <c r="Q4" s="146"/>
      <c r="R4" s="141"/>
      <c r="S4" s="141"/>
      <c r="T4" s="146"/>
      <c r="U4" s="574" t="s">
        <v>211</v>
      </c>
      <c r="V4" s="574"/>
      <c r="W4" s="574"/>
      <c r="X4" s="147"/>
    </row>
    <row r="5" spans="1:25" ht="15.75" thickBot="1" x14ac:dyDescent="0.3">
      <c r="H5" s="148"/>
      <c r="I5" s="148"/>
      <c r="N5" s="145"/>
      <c r="O5" s="145"/>
      <c r="P5" s="145"/>
      <c r="Q5" s="146"/>
      <c r="R5" s="150"/>
      <c r="S5" s="150"/>
      <c r="T5" s="146"/>
      <c r="U5" s="577"/>
      <c r="V5" s="577"/>
      <c r="W5" s="577"/>
      <c r="X5" s="151"/>
    </row>
    <row r="6" spans="1:25" ht="75.75" thickBot="1" x14ac:dyDescent="0.3">
      <c r="A6" s="261" t="s">
        <v>16</v>
      </c>
      <c r="B6" s="261" t="s">
        <v>258</v>
      </c>
      <c r="C6" s="261" t="s">
        <v>227</v>
      </c>
      <c r="D6" s="261" t="s">
        <v>96</v>
      </c>
      <c r="E6" s="261" t="s">
        <v>238</v>
      </c>
      <c r="F6" s="261" t="s">
        <v>3</v>
      </c>
      <c r="G6" s="261" t="s">
        <v>4</v>
      </c>
      <c r="H6" s="336" t="s">
        <v>356</v>
      </c>
      <c r="I6" s="336" t="s">
        <v>357</v>
      </c>
      <c r="J6" s="262" t="s">
        <v>119</v>
      </c>
      <c r="K6" s="262" t="s">
        <v>120</v>
      </c>
      <c r="L6" s="262" t="s">
        <v>107</v>
      </c>
      <c r="M6" s="262" t="s">
        <v>5</v>
      </c>
      <c r="N6" s="366" t="s">
        <v>260</v>
      </c>
      <c r="O6" s="367" t="s">
        <v>261</v>
      </c>
      <c r="P6" s="368" t="s">
        <v>262</v>
      </c>
      <c r="Q6" s="145"/>
      <c r="R6" s="154" t="s">
        <v>256</v>
      </c>
      <c r="S6" s="155" t="s">
        <v>257</v>
      </c>
      <c r="T6" s="203"/>
      <c r="U6" s="363" t="s">
        <v>263</v>
      </c>
      <c r="V6" s="364" t="s">
        <v>350</v>
      </c>
      <c r="W6" s="365" t="s">
        <v>351</v>
      </c>
      <c r="X6" s="159" t="s">
        <v>349</v>
      </c>
      <c r="Y6" s="247"/>
    </row>
    <row r="7" spans="1:25" ht="15.75" customHeight="1" x14ac:dyDescent="0.25">
      <c r="A7" s="137">
        <v>4203</v>
      </c>
      <c r="B7" s="135" t="s">
        <v>323</v>
      </c>
      <c r="C7" s="293" t="s">
        <v>324</v>
      </c>
      <c r="D7" s="137" t="s">
        <v>285</v>
      </c>
      <c r="E7" s="137" t="s">
        <v>286</v>
      </c>
      <c r="F7" s="135" t="s">
        <v>287</v>
      </c>
      <c r="G7" s="135" t="s">
        <v>7</v>
      </c>
      <c r="H7" s="300">
        <v>2.7199999999999998E-2</v>
      </c>
      <c r="I7" s="300">
        <v>0.15010000000000001</v>
      </c>
      <c r="J7" s="171">
        <v>45107</v>
      </c>
      <c r="K7" s="171">
        <v>45122</v>
      </c>
      <c r="L7" s="171">
        <v>44743</v>
      </c>
      <c r="M7" s="137" t="s">
        <v>281</v>
      </c>
      <c r="N7" s="403">
        <v>13315.06</v>
      </c>
      <c r="O7" s="397">
        <v>2632.64</v>
      </c>
      <c r="P7" s="534">
        <f>N7+O7</f>
        <v>15947.699999999999</v>
      </c>
      <c r="Q7" s="130"/>
      <c r="R7" s="396">
        <v>0</v>
      </c>
      <c r="S7" s="534">
        <f>P7-R7</f>
        <v>15947.699999999999</v>
      </c>
      <c r="T7" s="418"/>
      <c r="U7" s="396">
        <v>15947.7</v>
      </c>
      <c r="V7" s="397">
        <v>0</v>
      </c>
      <c r="W7" s="515">
        <f>U7+V7</f>
        <v>15947.7</v>
      </c>
      <c r="X7" s="537">
        <f>S7-W7</f>
        <v>0</v>
      </c>
    </row>
    <row r="8" spans="1:25" ht="15.75" customHeight="1" x14ac:dyDescent="0.25">
      <c r="A8" s="137">
        <v>4253</v>
      </c>
      <c r="B8" s="135" t="s">
        <v>114</v>
      </c>
      <c r="C8" s="238" t="s">
        <v>108</v>
      </c>
      <c r="D8" s="137" t="s">
        <v>216</v>
      </c>
      <c r="E8" s="137" t="s">
        <v>240</v>
      </c>
      <c r="F8" s="135" t="s">
        <v>217</v>
      </c>
      <c r="G8" s="135" t="s">
        <v>7</v>
      </c>
      <c r="H8" s="300">
        <v>2.7199999999999998E-2</v>
      </c>
      <c r="I8" s="300">
        <v>0.15010000000000001</v>
      </c>
      <c r="J8" s="171">
        <v>45107</v>
      </c>
      <c r="K8" s="171">
        <v>45108</v>
      </c>
      <c r="L8" s="171">
        <v>44743</v>
      </c>
      <c r="M8" s="137" t="s">
        <v>212</v>
      </c>
      <c r="N8" s="399">
        <v>10563.66</v>
      </c>
      <c r="O8" s="385">
        <v>0</v>
      </c>
      <c r="P8" s="535">
        <f>N8+O8</f>
        <v>10563.66</v>
      </c>
      <c r="Q8" s="178"/>
      <c r="R8" s="399">
        <v>0</v>
      </c>
      <c r="S8" s="535">
        <f t="shared" ref="S8:S21" si="0">P8-R8</f>
        <v>10563.66</v>
      </c>
      <c r="T8" s="418"/>
      <c r="U8" s="399">
        <v>10563.66</v>
      </c>
      <c r="V8" s="385">
        <v>0</v>
      </c>
      <c r="W8" s="484">
        <f t="shared" ref="W8:W21" si="1">U8+V8</f>
        <v>10563.66</v>
      </c>
      <c r="X8" s="538">
        <f t="shared" ref="X8:X21" si="2">S8-W8</f>
        <v>0</v>
      </c>
    </row>
    <row r="9" spans="1:25" ht="15.75" customHeight="1" x14ac:dyDescent="0.25">
      <c r="A9" s="160">
        <v>4383</v>
      </c>
      <c r="B9" s="144" t="s">
        <v>180</v>
      </c>
      <c r="C9" s="218" t="s">
        <v>334</v>
      </c>
      <c r="D9" s="160" t="s">
        <v>264</v>
      </c>
      <c r="E9" s="160" t="s">
        <v>265</v>
      </c>
      <c r="F9" s="144" t="s">
        <v>335</v>
      </c>
      <c r="G9" s="160" t="s">
        <v>7</v>
      </c>
      <c r="H9" s="324">
        <v>2.7199999999999998E-2</v>
      </c>
      <c r="I9" s="324">
        <v>0.15010000000000001</v>
      </c>
      <c r="J9" s="164">
        <v>45138</v>
      </c>
      <c r="K9" s="164">
        <v>45153</v>
      </c>
      <c r="L9" s="164">
        <v>44743</v>
      </c>
      <c r="M9" s="160" t="s">
        <v>333</v>
      </c>
      <c r="N9" s="399">
        <v>8328.42</v>
      </c>
      <c r="O9" s="385"/>
      <c r="P9" s="535">
        <f>N9+O9</f>
        <v>8328.42</v>
      </c>
      <c r="Q9" s="178"/>
      <c r="R9" s="399">
        <v>0</v>
      </c>
      <c r="S9" s="535">
        <f t="shared" si="0"/>
        <v>8328.42</v>
      </c>
      <c r="T9" s="418"/>
      <c r="U9" s="399">
        <v>8328.42</v>
      </c>
      <c r="V9" s="385"/>
      <c r="W9" s="484">
        <f t="shared" si="1"/>
        <v>8328.42</v>
      </c>
      <c r="X9" s="538">
        <f t="shared" si="2"/>
        <v>0</v>
      </c>
    </row>
    <row r="10" spans="1:25" ht="15.75" customHeight="1" x14ac:dyDescent="0.25">
      <c r="A10" s="137">
        <v>4423</v>
      </c>
      <c r="B10" s="135" t="s">
        <v>210</v>
      </c>
      <c r="C10" s="293" t="s">
        <v>305</v>
      </c>
      <c r="D10" s="137" t="s">
        <v>183</v>
      </c>
      <c r="E10" s="137" t="s">
        <v>242</v>
      </c>
      <c r="F10" s="135" t="s">
        <v>196</v>
      </c>
      <c r="G10" s="135" t="s">
        <v>7</v>
      </c>
      <c r="H10" s="300">
        <v>2.7199999999999998E-2</v>
      </c>
      <c r="I10" s="300">
        <v>0.15010000000000001</v>
      </c>
      <c r="J10" s="171">
        <v>45199</v>
      </c>
      <c r="K10" s="171">
        <v>45214</v>
      </c>
      <c r="L10" s="171">
        <v>44201</v>
      </c>
      <c r="M10" s="137" t="s">
        <v>192</v>
      </c>
      <c r="N10" s="399">
        <v>70816.44</v>
      </c>
      <c r="O10" s="385">
        <v>0</v>
      </c>
      <c r="P10" s="535">
        <v>70816.44</v>
      </c>
      <c r="Q10" s="178"/>
      <c r="R10" s="399">
        <v>0</v>
      </c>
      <c r="S10" s="535">
        <f t="shared" si="0"/>
        <v>70816.44</v>
      </c>
      <c r="T10" s="418"/>
      <c r="U10" s="399">
        <v>70816.44</v>
      </c>
      <c r="V10" s="385">
        <v>0</v>
      </c>
      <c r="W10" s="484">
        <f t="shared" si="1"/>
        <v>70816.44</v>
      </c>
      <c r="X10" s="538">
        <f t="shared" si="2"/>
        <v>0</v>
      </c>
    </row>
    <row r="11" spans="1:25" ht="15.75" customHeight="1" x14ac:dyDescent="0.25">
      <c r="A11" s="137">
        <v>4426</v>
      </c>
      <c r="B11" s="135" t="s">
        <v>320</v>
      </c>
      <c r="C11" s="293" t="s">
        <v>305</v>
      </c>
      <c r="D11" s="137" t="s">
        <v>183</v>
      </c>
      <c r="E11" s="137" t="s">
        <v>252</v>
      </c>
      <c r="F11" s="135" t="s">
        <v>184</v>
      </c>
      <c r="G11" s="135" t="s">
        <v>7</v>
      </c>
      <c r="H11" s="300">
        <v>2.7199999999999998E-2</v>
      </c>
      <c r="I11" s="300">
        <v>0.15010000000000001</v>
      </c>
      <c r="J11" s="171">
        <v>45199</v>
      </c>
      <c r="K11" s="171">
        <v>45214</v>
      </c>
      <c r="L11" s="171">
        <v>44201</v>
      </c>
      <c r="M11" s="137" t="s">
        <v>190</v>
      </c>
      <c r="N11" s="384">
        <v>131088.78</v>
      </c>
      <c r="O11" s="385">
        <v>0</v>
      </c>
      <c r="P11" s="535">
        <f>N11+O11</f>
        <v>131088.78</v>
      </c>
      <c r="Q11" s="130"/>
      <c r="R11" s="399">
        <v>120316.16</v>
      </c>
      <c r="S11" s="535">
        <f t="shared" si="0"/>
        <v>10772.619999999995</v>
      </c>
      <c r="T11" s="418"/>
      <c r="U11" s="399">
        <v>10772.62</v>
      </c>
      <c r="V11" s="385">
        <v>0</v>
      </c>
      <c r="W11" s="484">
        <f t="shared" si="1"/>
        <v>10772.62</v>
      </c>
      <c r="X11" s="538">
        <f t="shared" si="2"/>
        <v>0</v>
      </c>
    </row>
    <row r="12" spans="1:25" ht="15.75" customHeight="1" x14ac:dyDescent="0.25">
      <c r="A12" s="137">
        <v>4427</v>
      </c>
      <c r="B12" s="135" t="s">
        <v>193</v>
      </c>
      <c r="C12" s="293" t="s">
        <v>305</v>
      </c>
      <c r="D12" s="137" t="s">
        <v>183</v>
      </c>
      <c r="E12" s="137" t="s">
        <v>249</v>
      </c>
      <c r="F12" s="135" t="s">
        <v>195</v>
      </c>
      <c r="G12" s="135" t="s">
        <v>7</v>
      </c>
      <c r="H12" s="300">
        <v>2.7199999999999998E-2</v>
      </c>
      <c r="I12" s="300">
        <v>0.15010000000000001</v>
      </c>
      <c r="J12" s="171">
        <v>45199</v>
      </c>
      <c r="K12" s="171">
        <v>45214</v>
      </c>
      <c r="L12" s="171">
        <v>44201</v>
      </c>
      <c r="M12" s="137" t="s">
        <v>191</v>
      </c>
      <c r="N12" s="384">
        <v>14961.22</v>
      </c>
      <c r="O12" s="385">
        <v>0</v>
      </c>
      <c r="P12" s="535">
        <f t="shared" ref="P12" si="3">N12+O12</f>
        <v>14961.22</v>
      </c>
      <c r="Q12" s="130"/>
      <c r="R12" s="399">
        <v>13210</v>
      </c>
      <c r="S12" s="535">
        <f t="shared" si="0"/>
        <v>1751.2199999999993</v>
      </c>
      <c r="T12" s="418"/>
      <c r="U12" s="399">
        <v>0</v>
      </c>
      <c r="V12" s="385">
        <v>0</v>
      </c>
      <c r="W12" s="484">
        <f t="shared" si="1"/>
        <v>0</v>
      </c>
      <c r="X12" s="538">
        <f t="shared" si="2"/>
        <v>1751.2199999999993</v>
      </c>
    </row>
    <row r="13" spans="1:25" ht="15.75" customHeight="1" x14ac:dyDescent="0.25">
      <c r="A13" s="137">
        <v>4429</v>
      </c>
      <c r="B13" s="135" t="s">
        <v>298</v>
      </c>
      <c r="C13" s="293" t="s">
        <v>305</v>
      </c>
      <c r="D13" s="137" t="s">
        <v>183</v>
      </c>
      <c r="E13" s="137" t="s">
        <v>247</v>
      </c>
      <c r="F13" s="135" t="s">
        <v>207</v>
      </c>
      <c r="G13" s="135" t="s">
        <v>7</v>
      </c>
      <c r="H13" s="300">
        <v>2.7199999999999998E-2</v>
      </c>
      <c r="I13" s="300">
        <v>0.15010000000000001</v>
      </c>
      <c r="J13" s="171">
        <v>45199</v>
      </c>
      <c r="K13" s="171">
        <v>45214</v>
      </c>
      <c r="L13" s="171">
        <v>44201</v>
      </c>
      <c r="M13" s="137" t="s">
        <v>229</v>
      </c>
      <c r="N13" s="384">
        <v>1206.3599999999999</v>
      </c>
      <c r="O13" s="385">
        <v>0</v>
      </c>
      <c r="P13" s="535">
        <f>N13+O13</f>
        <v>1206.3599999999999</v>
      </c>
      <c r="Q13" s="130"/>
      <c r="R13" s="399">
        <v>0</v>
      </c>
      <c r="S13" s="535">
        <f t="shared" si="0"/>
        <v>1206.3599999999999</v>
      </c>
      <c r="T13" s="418"/>
      <c r="U13" s="399">
        <v>1206.3599999999999</v>
      </c>
      <c r="V13" s="385">
        <v>0</v>
      </c>
      <c r="W13" s="484">
        <f t="shared" si="1"/>
        <v>1206.3599999999999</v>
      </c>
      <c r="X13" s="538">
        <f t="shared" si="2"/>
        <v>0</v>
      </c>
    </row>
    <row r="14" spans="1:25" ht="15.75" customHeight="1" x14ac:dyDescent="0.25">
      <c r="A14" s="137">
        <v>4450</v>
      </c>
      <c r="B14" s="135" t="s">
        <v>231</v>
      </c>
      <c r="C14" s="293" t="s">
        <v>200</v>
      </c>
      <c r="D14" s="137" t="s">
        <v>201</v>
      </c>
      <c r="E14" s="290" t="s">
        <v>246</v>
      </c>
      <c r="F14" s="135" t="s">
        <v>232</v>
      </c>
      <c r="G14" s="135" t="s">
        <v>7</v>
      </c>
      <c r="H14" s="300">
        <v>0.05</v>
      </c>
      <c r="I14" s="300">
        <v>0.15010000000000001</v>
      </c>
      <c r="J14" s="171">
        <v>45565</v>
      </c>
      <c r="K14" s="171">
        <v>45580</v>
      </c>
      <c r="L14" s="171">
        <v>44279</v>
      </c>
      <c r="M14" s="137" t="s">
        <v>233</v>
      </c>
      <c r="N14" s="384">
        <v>6918.49</v>
      </c>
      <c r="O14" s="385">
        <v>0</v>
      </c>
      <c r="P14" s="535">
        <f>N14+O14</f>
        <v>6918.49</v>
      </c>
      <c r="Q14" s="130"/>
      <c r="R14" s="399">
        <v>0</v>
      </c>
      <c r="S14" s="535">
        <f t="shared" si="0"/>
        <v>6918.49</v>
      </c>
      <c r="T14" s="418"/>
      <c r="U14" s="399">
        <v>0</v>
      </c>
      <c r="V14" s="385">
        <v>0</v>
      </c>
      <c r="W14" s="484">
        <f t="shared" si="1"/>
        <v>0</v>
      </c>
      <c r="X14" s="538">
        <f t="shared" si="2"/>
        <v>6918.49</v>
      </c>
    </row>
    <row r="15" spans="1:25" ht="15.75" customHeight="1" x14ac:dyDescent="0.25">
      <c r="A15" s="137">
        <v>4452</v>
      </c>
      <c r="B15" s="135" t="s">
        <v>204</v>
      </c>
      <c r="C15" s="293" t="s">
        <v>200</v>
      </c>
      <c r="D15" s="137" t="s">
        <v>201</v>
      </c>
      <c r="E15" s="137" t="s">
        <v>245</v>
      </c>
      <c r="F15" s="135" t="s">
        <v>205</v>
      </c>
      <c r="G15" s="135" t="s">
        <v>7</v>
      </c>
      <c r="H15" s="300">
        <v>0.05</v>
      </c>
      <c r="I15" s="300">
        <v>0.15010000000000001</v>
      </c>
      <c r="J15" s="171">
        <v>45565</v>
      </c>
      <c r="K15" s="171">
        <v>45580</v>
      </c>
      <c r="L15" s="171">
        <v>44279</v>
      </c>
      <c r="M15" s="137" t="s">
        <v>203</v>
      </c>
      <c r="N15" s="384">
        <v>128134.84</v>
      </c>
      <c r="O15" s="385">
        <v>20.07</v>
      </c>
      <c r="P15" s="535">
        <f>N15+O15</f>
        <v>128154.91</v>
      </c>
      <c r="Q15" s="130"/>
      <c r="R15" s="399">
        <v>0</v>
      </c>
      <c r="S15" s="535">
        <f t="shared" si="0"/>
        <v>128154.91</v>
      </c>
      <c r="T15" s="418"/>
      <c r="U15" s="399">
        <v>0</v>
      </c>
      <c r="V15" s="385">
        <v>0</v>
      </c>
      <c r="W15" s="484">
        <f t="shared" si="1"/>
        <v>0</v>
      </c>
      <c r="X15" s="538">
        <f t="shared" si="2"/>
        <v>128154.91</v>
      </c>
    </row>
    <row r="16" spans="1:25" ht="15.75" customHeight="1" x14ac:dyDescent="0.25">
      <c r="A16" s="137">
        <v>4457</v>
      </c>
      <c r="B16" s="135" t="s">
        <v>266</v>
      </c>
      <c r="C16" s="293" t="s">
        <v>200</v>
      </c>
      <c r="D16" s="137" t="s">
        <v>201</v>
      </c>
      <c r="E16" s="137" t="s">
        <v>267</v>
      </c>
      <c r="F16" s="135" t="s">
        <v>268</v>
      </c>
      <c r="G16" s="135" t="s">
        <v>7</v>
      </c>
      <c r="H16" s="300">
        <v>0.05</v>
      </c>
      <c r="I16" s="300">
        <v>0.15010000000000001</v>
      </c>
      <c r="J16" s="171">
        <v>45565</v>
      </c>
      <c r="K16" s="171">
        <v>45580</v>
      </c>
      <c r="L16" s="171">
        <v>44279</v>
      </c>
      <c r="M16" s="137" t="s">
        <v>312</v>
      </c>
      <c r="N16" s="384">
        <v>3114.55</v>
      </c>
      <c r="O16" s="385">
        <v>0</v>
      </c>
      <c r="P16" s="535">
        <f t="shared" ref="P16:P21" si="4">N16+O16</f>
        <v>3114.55</v>
      </c>
      <c r="Q16" s="130"/>
      <c r="R16" s="399">
        <v>0</v>
      </c>
      <c r="S16" s="535">
        <f t="shared" si="0"/>
        <v>3114.55</v>
      </c>
      <c r="T16" s="418"/>
      <c r="U16" s="399">
        <v>3079.65</v>
      </c>
      <c r="V16" s="385">
        <v>0</v>
      </c>
      <c r="W16" s="484">
        <f t="shared" si="1"/>
        <v>3079.65</v>
      </c>
      <c r="X16" s="538">
        <f t="shared" si="2"/>
        <v>34.900000000000091</v>
      </c>
    </row>
    <row r="17" spans="1:24" ht="15.75" customHeight="1" x14ac:dyDescent="0.25">
      <c r="A17" s="137">
        <v>4459</v>
      </c>
      <c r="B17" s="135" t="s">
        <v>243</v>
      </c>
      <c r="C17" s="293" t="s">
        <v>200</v>
      </c>
      <c r="D17" s="137" t="s">
        <v>201</v>
      </c>
      <c r="E17" s="137" t="s">
        <v>244</v>
      </c>
      <c r="F17" s="135" t="s">
        <v>202</v>
      </c>
      <c r="G17" s="135" t="s">
        <v>7</v>
      </c>
      <c r="H17" s="300">
        <v>0.05</v>
      </c>
      <c r="I17" s="300">
        <v>0.15010000000000001</v>
      </c>
      <c r="J17" s="171">
        <v>45565</v>
      </c>
      <c r="K17" s="171">
        <v>45580</v>
      </c>
      <c r="L17" s="171">
        <v>44279</v>
      </c>
      <c r="M17" s="137" t="s">
        <v>203</v>
      </c>
      <c r="N17" s="384">
        <v>512539.35</v>
      </c>
      <c r="O17" s="385">
        <v>80.290000000000006</v>
      </c>
      <c r="P17" s="535">
        <f t="shared" si="4"/>
        <v>512619.63999999996</v>
      </c>
      <c r="Q17" s="130"/>
      <c r="R17" s="399">
        <v>0</v>
      </c>
      <c r="S17" s="535">
        <f t="shared" si="0"/>
        <v>512619.63999999996</v>
      </c>
      <c r="T17" s="418"/>
      <c r="U17" s="399">
        <v>158339.26999999999</v>
      </c>
      <c r="V17" s="385">
        <v>0</v>
      </c>
      <c r="W17" s="484">
        <f t="shared" si="1"/>
        <v>158339.26999999999</v>
      </c>
      <c r="X17" s="538">
        <f t="shared" si="2"/>
        <v>354280.37</v>
      </c>
    </row>
    <row r="18" spans="1:24" ht="15.75" customHeight="1" x14ac:dyDescent="0.25">
      <c r="A18" s="137">
        <v>4461</v>
      </c>
      <c r="B18" s="135" t="s">
        <v>288</v>
      </c>
      <c r="C18" s="293" t="s">
        <v>200</v>
      </c>
      <c r="D18" s="137" t="s">
        <v>201</v>
      </c>
      <c r="E18" s="137" t="s">
        <v>273</v>
      </c>
      <c r="F18" s="135" t="s">
        <v>274</v>
      </c>
      <c r="G18" s="135" t="s">
        <v>7</v>
      </c>
      <c r="H18" s="300">
        <v>0.05</v>
      </c>
      <c r="I18" s="300">
        <v>0.15010000000000001</v>
      </c>
      <c r="J18" s="171">
        <v>45565</v>
      </c>
      <c r="K18" s="171">
        <v>45580</v>
      </c>
      <c r="L18" s="171">
        <v>44279</v>
      </c>
      <c r="M18" s="137" t="s">
        <v>310</v>
      </c>
      <c r="N18" s="384">
        <v>3474.59</v>
      </c>
      <c r="O18" s="385">
        <v>0</v>
      </c>
      <c r="P18" s="535">
        <f t="shared" si="4"/>
        <v>3474.59</v>
      </c>
      <c r="Q18" s="130"/>
      <c r="R18" s="399">
        <v>0</v>
      </c>
      <c r="S18" s="535">
        <f t="shared" si="0"/>
        <v>3474.59</v>
      </c>
      <c r="T18" s="418"/>
      <c r="U18" s="399">
        <v>3474.59</v>
      </c>
      <c r="V18" s="385">
        <v>0</v>
      </c>
      <c r="W18" s="484">
        <f t="shared" si="1"/>
        <v>3474.59</v>
      </c>
      <c r="X18" s="538">
        <f t="shared" si="2"/>
        <v>0</v>
      </c>
    </row>
    <row r="19" spans="1:24" ht="15.75" customHeight="1" x14ac:dyDescent="0.25">
      <c r="A19" s="137">
        <v>4462</v>
      </c>
      <c r="B19" s="135" t="s">
        <v>289</v>
      </c>
      <c r="C19" s="293" t="s">
        <v>200</v>
      </c>
      <c r="D19" s="137" t="s">
        <v>201</v>
      </c>
      <c r="E19" s="137" t="s">
        <v>275</v>
      </c>
      <c r="F19" s="135" t="s">
        <v>276</v>
      </c>
      <c r="G19" s="135" t="s">
        <v>7</v>
      </c>
      <c r="H19" s="300">
        <v>0.05</v>
      </c>
      <c r="I19" s="300">
        <v>0.15010000000000001</v>
      </c>
      <c r="J19" s="171">
        <v>45565</v>
      </c>
      <c r="K19" s="171">
        <v>45580</v>
      </c>
      <c r="L19" s="171">
        <v>44279</v>
      </c>
      <c r="M19" s="137" t="s">
        <v>311</v>
      </c>
      <c r="N19" s="384">
        <v>5158.3100000000004</v>
      </c>
      <c r="O19" s="385">
        <v>0</v>
      </c>
      <c r="P19" s="535">
        <f t="shared" si="4"/>
        <v>5158.3100000000004</v>
      </c>
      <c r="Q19" s="130"/>
      <c r="R19" s="399">
        <v>0</v>
      </c>
      <c r="S19" s="535">
        <f t="shared" si="0"/>
        <v>5158.3100000000004</v>
      </c>
      <c r="T19" s="418"/>
      <c r="U19" s="399">
        <v>0</v>
      </c>
      <c r="V19" s="385">
        <v>0</v>
      </c>
      <c r="W19" s="484">
        <f t="shared" si="1"/>
        <v>0</v>
      </c>
      <c r="X19" s="538">
        <f t="shared" si="2"/>
        <v>5158.3100000000004</v>
      </c>
    </row>
    <row r="20" spans="1:24" ht="15.75" customHeight="1" x14ac:dyDescent="0.25">
      <c r="A20" s="137">
        <v>4463</v>
      </c>
      <c r="B20" s="135" t="s">
        <v>290</v>
      </c>
      <c r="C20" s="293" t="s">
        <v>200</v>
      </c>
      <c r="D20" s="137" t="s">
        <v>201</v>
      </c>
      <c r="E20" s="137" t="s">
        <v>277</v>
      </c>
      <c r="F20" s="135" t="s">
        <v>278</v>
      </c>
      <c r="G20" s="135" t="s">
        <v>7</v>
      </c>
      <c r="H20" s="300">
        <v>0.05</v>
      </c>
      <c r="I20" s="300">
        <v>0.15010000000000001</v>
      </c>
      <c r="J20" s="171">
        <v>45565</v>
      </c>
      <c r="K20" s="171">
        <v>45580</v>
      </c>
      <c r="L20" s="171">
        <v>44279</v>
      </c>
      <c r="M20" s="137" t="s">
        <v>308</v>
      </c>
      <c r="N20" s="384">
        <v>17395.53</v>
      </c>
      <c r="O20" s="385">
        <v>0</v>
      </c>
      <c r="P20" s="535">
        <f t="shared" si="4"/>
        <v>17395.53</v>
      </c>
      <c r="Q20" s="130"/>
      <c r="R20" s="399">
        <v>0</v>
      </c>
      <c r="S20" s="535">
        <f t="shared" si="0"/>
        <v>17395.53</v>
      </c>
      <c r="T20" s="418"/>
      <c r="U20" s="399">
        <v>17395.53</v>
      </c>
      <c r="V20" s="385">
        <v>0</v>
      </c>
      <c r="W20" s="484">
        <f t="shared" si="1"/>
        <v>17395.53</v>
      </c>
      <c r="X20" s="538">
        <f t="shared" si="2"/>
        <v>0</v>
      </c>
    </row>
    <row r="21" spans="1:24" ht="15.75" customHeight="1" x14ac:dyDescent="0.25">
      <c r="A21" s="137">
        <v>4464</v>
      </c>
      <c r="B21" s="135" t="s">
        <v>307</v>
      </c>
      <c r="C21" s="293" t="s">
        <v>313</v>
      </c>
      <c r="D21" s="137" t="s">
        <v>183</v>
      </c>
      <c r="E21" s="137" t="s">
        <v>279</v>
      </c>
      <c r="F21" s="135" t="s">
        <v>280</v>
      </c>
      <c r="G21" s="135" t="s">
        <v>7</v>
      </c>
      <c r="H21" s="300">
        <v>0.05</v>
      </c>
      <c r="I21" s="300">
        <v>0.15010000000000001</v>
      </c>
      <c r="J21" s="171">
        <v>45199</v>
      </c>
      <c r="K21" s="171">
        <v>45214</v>
      </c>
      <c r="L21" s="171">
        <v>44201</v>
      </c>
      <c r="M21" s="137" t="s">
        <v>309</v>
      </c>
      <c r="N21" s="400">
        <v>79237.73</v>
      </c>
      <c r="O21" s="401">
        <v>0</v>
      </c>
      <c r="P21" s="536">
        <f t="shared" si="4"/>
        <v>79237.73</v>
      </c>
      <c r="Q21" s="130"/>
      <c r="R21" s="435">
        <v>0</v>
      </c>
      <c r="S21" s="536">
        <f t="shared" si="0"/>
        <v>79237.73</v>
      </c>
      <c r="T21" s="418"/>
      <c r="U21" s="435">
        <v>9604.4699999999993</v>
      </c>
      <c r="V21" s="401">
        <v>0</v>
      </c>
      <c r="W21" s="485">
        <f t="shared" si="1"/>
        <v>9604.4699999999993</v>
      </c>
      <c r="X21" s="538">
        <f t="shared" si="2"/>
        <v>69633.259999999995</v>
      </c>
    </row>
    <row r="22" spans="1:24" ht="15.75" customHeight="1" thickBot="1" x14ac:dyDescent="0.3">
      <c r="C22" s="392"/>
      <c r="D22" s="185"/>
      <c r="E22" s="185"/>
      <c r="I22" s="170"/>
      <c r="J22" s="201"/>
      <c r="K22" s="201"/>
      <c r="L22" s="201"/>
      <c r="M22" s="175" t="s">
        <v>38</v>
      </c>
      <c r="N22" s="387">
        <f>SUM(N7:N21)</f>
        <v>1006253.33</v>
      </c>
      <c r="O22" s="388">
        <f>SUM(O7:O21)</f>
        <v>2733</v>
      </c>
      <c r="P22" s="389">
        <f>SUM(P7:P21)</f>
        <v>1008986.33</v>
      </c>
      <c r="Q22" s="130"/>
      <c r="R22" s="387">
        <f>SUM(R7:R21)</f>
        <v>133526.16</v>
      </c>
      <c r="S22" s="389">
        <f>SUM(S7:S21)</f>
        <v>875460.17</v>
      </c>
      <c r="T22" s="130"/>
      <c r="U22" s="387">
        <f>SUM(U7:U21)</f>
        <v>309528.70999999996</v>
      </c>
      <c r="V22" s="388">
        <f>SUM(V7:V21)</f>
        <v>0</v>
      </c>
      <c r="W22" s="486">
        <f>SUM(W7:W21)</f>
        <v>309528.70999999996</v>
      </c>
      <c r="X22" s="489">
        <f>SUM(X7:X21)</f>
        <v>565931.46</v>
      </c>
    </row>
    <row r="23" spans="1:24" ht="15.75" customHeight="1" thickTop="1" x14ac:dyDescent="0.25">
      <c r="B23" s="141"/>
      <c r="C23" s="185"/>
      <c r="D23" s="185"/>
      <c r="E23" s="185"/>
      <c r="J23" s="201"/>
      <c r="K23" s="201"/>
      <c r="L23" s="201"/>
      <c r="M23" s="227"/>
      <c r="N23" s="173"/>
      <c r="O23" s="173"/>
      <c r="P23" s="173"/>
      <c r="R23" s="173"/>
      <c r="S23" s="173"/>
      <c r="T23" s="172"/>
    </row>
    <row r="24" spans="1:24" ht="15.75" customHeight="1" x14ac:dyDescent="0.25">
      <c r="B24" s="141"/>
      <c r="C24" s="185"/>
      <c r="D24" s="185"/>
      <c r="E24" s="185"/>
      <c r="J24" s="201"/>
      <c r="K24" s="201"/>
      <c r="L24" s="201"/>
      <c r="M24" s="227"/>
      <c r="N24" s="173"/>
      <c r="O24" s="173"/>
      <c r="P24" s="173"/>
      <c r="R24" s="173"/>
      <c r="S24" s="173"/>
      <c r="T24" s="172"/>
    </row>
    <row r="25" spans="1:24" ht="15.75" customHeight="1" x14ac:dyDescent="0.25">
      <c r="B25" s="132" t="s">
        <v>111</v>
      </c>
      <c r="C25" s="185"/>
      <c r="D25" s="185"/>
      <c r="E25" s="185"/>
      <c r="M25" s="227"/>
      <c r="N25" s="173"/>
      <c r="O25" s="173"/>
      <c r="P25" s="173"/>
      <c r="Q25" s="141"/>
      <c r="R25" s="173"/>
      <c r="S25" s="173"/>
      <c r="T25" s="172"/>
    </row>
    <row r="26" spans="1:24" ht="15.75" customHeight="1" x14ac:dyDescent="0.25">
      <c r="B26" s="576" t="s">
        <v>352</v>
      </c>
      <c r="C26" s="576"/>
      <c r="D26" s="576"/>
      <c r="E26" s="576"/>
      <c r="F26" s="576"/>
      <c r="G26" s="576"/>
      <c r="H26" s="179"/>
      <c r="I26" s="179"/>
      <c r="J26" s="179"/>
      <c r="M26" s="227"/>
      <c r="N26" s="173"/>
      <c r="O26" s="173"/>
      <c r="P26" s="173"/>
      <c r="Q26" s="141"/>
      <c r="R26" s="173"/>
      <c r="S26" s="173"/>
      <c r="T26" s="172"/>
    </row>
    <row r="27" spans="1:24" ht="15.75" customHeight="1" x14ac:dyDescent="0.25">
      <c r="C27" s="185"/>
      <c r="D27" s="185"/>
      <c r="E27" s="185"/>
      <c r="M27" s="227"/>
      <c r="N27" s="173"/>
      <c r="O27" s="173"/>
      <c r="P27" s="173"/>
      <c r="Q27" s="141"/>
      <c r="R27" s="173"/>
      <c r="S27" s="173"/>
      <c r="T27" s="172"/>
    </row>
    <row r="28" spans="1:24" ht="15.75" customHeight="1" x14ac:dyDescent="0.25">
      <c r="B28" s="576" t="s">
        <v>115</v>
      </c>
      <c r="C28" s="576"/>
      <c r="D28" s="576"/>
      <c r="E28" s="576"/>
      <c r="F28" s="576"/>
      <c r="G28" s="576"/>
      <c r="H28" s="179"/>
      <c r="I28" s="179"/>
      <c r="J28" s="179"/>
      <c r="M28" s="227"/>
      <c r="N28" s="173"/>
      <c r="O28" s="173"/>
      <c r="P28" s="173"/>
      <c r="Q28" s="141"/>
      <c r="R28" s="173"/>
      <c r="S28" s="173"/>
      <c r="T28" s="172"/>
    </row>
    <row r="29" spans="1:24" ht="15.75" customHeight="1" x14ac:dyDescent="0.25">
      <c r="B29" s="179"/>
      <c r="C29" s="179"/>
      <c r="D29" s="179"/>
      <c r="E29" s="179"/>
      <c r="F29" s="179"/>
      <c r="G29" s="179"/>
      <c r="H29" s="179"/>
      <c r="I29" s="179"/>
      <c r="J29" s="179"/>
      <c r="M29" s="227"/>
      <c r="N29" s="173"/>
      <c r="O29" s="173"/>
      <c r="P29" s="173"/>
      <c r="Q29" s="141"/>
      <c r="R29" s="173"/>
      <c r="S29" s="173"/>
      <c r="T29" s="172"/>
    </row>
    <row r="30" spans="1:24" ht="15.75" customHeight="1" x14ac:dyDescent="0.25">
      <c r="B30" s="576" t="s">
        <v>139</v>
      </c>
      <c r="C30" s="576"/>
      <c r="D30" s="576"/>
      <c r="E30" s="576"/>
      <c r="F30" s="576"/>
      <c r="G30" s="576"/>
      <c r="H30" s="179"/>
      <c r="I30" s="179"/>
      <c r="J30" s="179"/>
      <c r="M30" s="227"/>
      <c r="N30" s="173"/>
      <c r="O30" s="173"/>
      <c r="P30" s="173"/>
      <c r="Q30" s="141"/>
      <c r="R30" s="173"/>
      <c r="S30" s="173"/>
      <c r="T30" s="172"/>
    </row>
    <row r="31" spans="1:24" ht="15.75" customHeight="1" x14ac:dyDescent="0.25">
      <c r="B31" s="589" t="s">
        <v>138</v>
      </c>
      <c r="C31" s="576"/>
      <c r="D31" s="576"/>
      <c r="E31" s="576"/>
      <c r="F31" s="576"/>
      <c r="G31" s="576"/>
      <c r="H31" s="179"/>
      <c r="I31" s="179"/>
      <c r="J31" s="179"/>
      <c r="M31" s="227"/>
      <c r="N31" s="173"/>
      <c r="O31" s="173"/>
      <c r="P31" s="173"/>
      <c r="Q31" s="141"/>
      <c r="R31" s="173"/>
      <c r="S31" s="173"/>
      <c r="T31" s="172"/>
    </row>
    <row r="32" spans="1:24" ht="15.75" customHeight="1" x14ac:dyDescent="0.25">
      <c r="B32" s="179"/>
      <c r="C32" s="179"/>
      <c r="D32" s="179"/>
      <c r="E32" s="179"/>
      <c r="F32" s="179"/>
      <c r="G32" s="179"/>
      <c r="H32" s="179"/>
      <c r="I32" s="179"/>
      <c r="J32" s="179"/>
      <c r="M32" s="227"/>
      <c r="N32" s="173"/>
      <c r="O32" s="173"/>
      <c r="P32" s="173"/>
      <c r="Q32" s="141"/>
      <c r="R32" s="173"/>
      <c r="S32" s="173"/>
      <c r="T32" s="172"/>
    </row>
    <row r="33" spans="2:20" ht="15.75" customHeight="1" x14ac:dyDescent="0.25">
      <c r="B33" s="179"/>
      <c r="C33" s="179"/>
      <c r="D33" s="179"/>
      <c r="E33" s="179"/>
      <c r="F33" s="179"/>
      <c r="G33" s="179"/>
      <c r="H33" s="179"/>
      <c r="I33" s="179"/>
      <c r="J33" s="179"/>
      <c r="M33" s="227"/>
      <c r="N33" s="173"/>
      <c r="O33" s="173"/>
      <c r="P33" s="173"/>
      <c r="Q33" s="141"/>
      <c r="R33" s="173"/>
      <c r="S33" s="173"/>
      <c r="T33" s="172"/>
    </row>
    <row r="34" spans="2:20" ht="15.75" customHeight="1" x14ac:dyDescent="0.25">
      <c r="B34" s="131" t="s">
        <v>98</v>
      </c>
      <c r="C34" s="183" t="s">
        <v>101</v>
      </c>
      <c r="D34" s="183" t="s">
        <v>102</v>
      </c>
      <c r="E34" s="183"/>
      <c r="F34" s="179"/>
      <c r="G34" s="179"/>
      <c r="H34" s="179"/>
      <c r="I34" s="179"/>
      <c r="J34" s="179"/>
      <c r="M34" s="227"/>
      <c r="N34" s="173"/>
      <c r="O34" s="173"/>
      <c r="P34" s="173"/>
      <c r="Q34" s="141"/>
      <c r="R34" s="173"/>
      <c r="S34" s="173"/>
      <c r="T34" s="172"/>
    </row>
    <row r="35" spans="2:20" ht="15.75" customHeight="1" x14ac:dyDescent="0.25">
      <c r="B35" s="135" t="s">
        <v>325</v>
      </c>
      <c r="C35" s="185" t="s">
        <v>152</v>
      </c>
      <c r="D35" s="185" t="s">
        <v>153</v>
      </c>
      <c r="E35" s="185"/>
      <c r="F35" s="179"/>
      <c r="G35" s="179"/>
      <c r="H35" s="179"/>
      <c r="I35" s="179"/>
      <c r="J35" s="179"/>
      <c r="M35" s="227"/>
      <c r="N35" s="173"/>
      <c r="O35" s="173"/>
      <c r="P35" s="173"/>
      <c r="Q35" s="141"/>
      <c r="R35" s="173"/>
      <c r="S35" s="173"/>
      <c r="T35" s="172"/>
    </row>
    <row r="36" spans="2:20" ht="15.75" customHeight="1" x14ac:dyDescent="0.25">
      <c r="B36" s="176" t="s">
        <v>100</v>
      </c>
      <c r="C36" s="185" t="s">
        <v>185</v>
      </c>
      <c r="D36" s="185" t="s">
        <v>237</v>
      </c>
      <c r="E36" s="185"/>
      <c r="M36" s="227"/>
      <c r="N36" s="173"/>
      <c r="O36" s="173"/>
      <c r="P36" s="173"/>
      <c r="Q36" s="141"/>
      <c r="R36" s="173"/>
      <c r="S36" s="173"/>
      <c r="T36" s="172"/>
    </row>
    <row r="37" spans="2:20" ht="15.75" customHeight="1" x14ac:dyDescent="0.25">
      <c r="B37" s="135" t="s">
        <v>315</v>
      </c>
      <c r="C37" s="185" t="s">
        <v>234</v>
      </c>
      <c r="D37" s="185" t="s">
        <v>235</v>
      </c>
      <c r="E37" s="185"/>
      <c r="M37" s="227"/>
      <c r="N37" s="173"/>
      <c r="O37" s="173"/>
      <c r="P37" s="173"/>
      <c r="Q37" s="141"/>
      <c r="R37" s="173"/>
      <c r="S37" s="173"/>
      <c r="T37" s="172"/>
    </row>
    <row r="38" spans="2:20" ht="15.75" customHeight="1" x14ac:dyDescent="0.25">
      <c r="B38" s="135" t="s">
        <v>316</v>
      </c>
      <c r="C38" s="185" t="s">
        <v>234</v>
      </c>
      <c r="D38" s="185" t="s">
        <v>235</v>
      </c>
      <c r="E38" s="185"/>
      <c r="M38" s="227"/>
      <c r="N38" s="173"/>
      <c r="O38" s="173"/>
      <c r="P38" s="173"/>
      <c r="Q38" s="141"/>
      <c r="R38" s="173"/>
      <c r="S38" s="173"/>
      <c r="T38" s="172"/>
    </row>
    <row r="39" spans="2:20" ht="15.75" customHeight="1" x14ac:dyDescent="0.25">
      <c r="C39" s="185"/>
      <c r="D39" s="185"/>
      <c r="E39" s="185"/>
      <c r="M39" s="227"/>
      <c r="N39" s="173"/>
      <c r="O39" s="173"/>
      <c r="P39" s="173"/>
      <c r="Q39" s="141"/>
      <c r="R39" s="173"/>
      <c r="S39" s="173"/>
      <c r="T39" s="172"/>
    </row>
    <row r="40" spans="2:20" ht="15.75" customHeight="1" x14ac:dyDescent="0.25">
      <c r="B40" s="572" t="s">
        <v>214</v>
      </c>
      <c r="C40" s="572"/>
      <c r="D40" s="572"/>
      <c r="E40" s="572"/>
      <c r="F40" s="572"/>
      <c r="G40" s="572"/>
      <c r="H40" s="572"/>
      <c r="I40" s="572"/>
      <c r="M40" s="227"/>
      <c r="N40" s="173"/>
      <c r="O40" s="173"/>
      <c r="P40" s="173"/>
      <c r="Q40" s="141"/>
      <c r="R40" s="173"/>
      <c r="S40" s="173"/>
      <c r="T40" s="172"/>
    </row>
    <row r="41" spans="2:20" ht="15.75" customHeight="1" x14ac:dyDescent="0.25">
      <c r="B41" s="128" t="s">
        <v>215</v>
      </c>
      <c r="C41" s="185"/>
      <c r="D41" s="185"/>
      <c r="E41" s="185"/>
      <c r="M41" s="227"/>
      <c r="N41" s="173"/>
      <c r="O41" s="173"/>
      <c r="P41" s="173"/>
      <c r="Q41" s="141"/>
      <c r="R41" s="173"/>
      <c r="S41" s="173"/>
      <c r="T41" s="172"/>
    </row>
    <row r="42" spans="2:20" ht="15.75" customHeight="1" x14ac:dyDescent="0.25">
      <c r="B42" s="195"/>
      <c r="C42" s="219"/>
      <c r="D42" s="219"/>
      <c r="E42" s="219"/>
      <c r="F42" s="195"/>
      <c r="G42" s="195"/>
      <c r="H42" s="195"/>
      <c r="I42" s="195"/>
      <c r="J42" s="195"/>
      <c r="K42" s="195"/>
      <c r="L42" s="195"/>
      <c r="M42" s="195"/>
      <c r="N42" s="195"/>
      <c r="O42" s="195"/>
      <c r="P42" s="195"/>
      <c r="Q42" s="195"/>
      <c r="R42" s="195"/>
      <c r="S42" s="195"/>
      <c r="T42" s="141"/>
    </row>
    <row r="43" spans="2:20" ht="15.75" customHeight="1" x14ac:dyDescent="0.25">
      <c r="R43" s="305" t="s">
        <v>355</v>
      </c>
      <c r="S43" s="306"/>
      <c r="T43" s="303"/>
    </row>
    <row r="44" spans="2:20" ht="15.75" customHeight="1" x14ac:dyDescent="0.25">
      <c r="B44" s="191" t="s">
        <v>354</v>
      </c>
      <c r="C44" s="193" t="s">
        <v>2</v>
      </c>
      <c r="D44" s="193"/>
      <c r="E44" s="193"/>
      <c r="F44" s="193" t="s">
        <v>34</v>
      </c>
      <c r="G44" s="193" t="s">
        <v>35</v>
      </c>
      <c r="H44" s="193"/>
      <c r="I44" s="193"/>
      <c r="J44" s="193"/>
      <c r="K44" s="193"/>
      <c r="L44" s="193"/>
      <c r="M44" s="193" t="s">
        <v>36</v>
      </c>
      <c r="N44" s="193" t="s">
        <v>37</v>
      </c>
      <c r="O44" s="194"/>
      <c r="P44" s="194"/>
      <c r="Q44" s="194"/>
      <c r="R44" s="195" t="s">
        <v>81</v>
      </c>
      <c r="S44" s="196"/>
      <c r="T44" s="304"/>
    </row>
    <row r="45" spans="2:20" ht="15.75" customHeight="1" x14ac:dyDescent="0.25">
      <c r="B45" s="197"/>
      <c r="C45" s="146"/>
      <c r="D45" s="146"/>
      <c r="E45" s="146"/>
      <c r="F45" s="146"/>
      <c r="G45" s="146"/>
      <c r="H45" s="146"/>
      <c r="I45" s="146"/>
      <c r="J45" s="146"/>
      <c r="K45" s="146"/>
      <c r="L45" s="146"/>
      <c r="M45" s="146"/>
      <c r="N45" s="146"/>
      <c r="O45" s="136"/>
      <c r="P45" s="136"/>
      <c r="Q45" s="136"/>
      <c r="R45" s="305"/>
      <c r="S45" s="306"/>
      <c r="T45" s="306"/>
    </row>
    <row r="46" spans="2:20" ht="15.75" customHeight="1" x14ac:dyDescent="0.25">
      <c r="B46" s="197"/>
      <c r="C46" s="146"/>
      <c r="D46" s="146"/>
      <c r="E46" s="146"/>
      <c r="F46" s="146"/>
      <c r="G46" s="146"/>
      <c r="H46" s="146"/>
      <c r="I46" s="146"/>
      <c r="J46" s="146"/>
      <c r="K46" s="146"/>
      <c r="L46" s="146"/>
      <c r="M46" s="146"/>
      <c r="N46" s="146"/>
      <c r="O46" s="136"/>
      <c r="P46" s="136"/>
      <c r="Q46" s="136"/>
      <c r="R46" s="305"/>
      <c r="S46" s="306"/>
      <c r="T46" s="306"/>
    </row>
    <row r="47" spans="2:20" ht="15.75" customHeight="1" x14ac:dyDescent="0.25">
      <c r="B47" s="197"/>
      <c r="C47" s="146"/>
      <c r="D47" s="146"/>
      <c r="E47" s="146"/>
      <c r="F47" s="146"/>
      <c r="G47" s="146"/>
      <c r="H47" s="146"/>
      <c r="I47" s="146"/>
      <c r="J47" s="146"/>
      <c r="K47" s="146"/>
      <c r="L47" s="146"/>
      <c r="M47" s="146"/>
      <c r="N47" s="146"/>
      <c r="O47" s="136"/>
      <c r="P47" s="136"/>
      <c r="Q47" s="136"/>
      <c r="R47" s="305"/>
      <c r="S47" s="306"/>
      <c r="T47" s="306"/>
    </row>
    <row r="48" spans="2:20" ht="15.75" customHeight="1" x14ac:dyDescent="0.25">
      <c r="B48" s="197"/>
      <c r="C48" s="146"/>
      <c r="D48" s="146"/>
      <c r="E48" s="146"/>
      <c r="F48" s="146"/>
      <c r="G48" s="146"/>
      <c r="H48" s="146"/>
      <c r="I48" s="146"/>
      <c r="J48" s="146"/>
      <c r="K48" s="146"/>
      <c r="L48" s="146"/>
      <c r="M48" s="146"/>
      <c r="N48" s="146"/>
      <c r="O48" s="136"/>
      <c r="P48" s="136"/>
      <c r="Q48" s="136"/>
      <c r="R48" s="305"/>
      <c r="S48" s="306"/>
      <c r="T48" s="306"/>
    </row>
    <row r="49" spans="3:23" ht="15.75" customHeight="1" x14ac:dyDescent="0.25">
      <c r="C49" s="214"/>
      <c r="D49" s="214"/>
      <c r="E49" s="214"/>
      <c r="F49" s="144"/>
      <c r="G49" s="234"/>
      <c r="H49" s="234"/>
      <c r="I49" s="234"/>
      <c r="J49" s="234"/>
      <c r="K49" s="234"/>
      <c r="L49" s="234"/>
      <c r="M49" s="235"/>
      <c r="N49" s="212"/>
    </row>
    <row r="50" spans="3:23" ht="15.75" customHeight="1" x14ac:dyDescent="0.25">
      <c r="C50" s="214"/>
      <c r="D50" s="214"/>
      <c r="E50" s="214"/>
      <c r="F50" s="144"/>
      <c r="G50" s="234"/>
      <c r="H50" s="234"/>
      <c r="I50" s="234"/>
      <c r="J50" s="234"/>
      <c r="K50" s="234"/>
      <c r="L50" s="234"/>
      <c r="M50" s="235"/>
      <c r="N50" s="212"/>
    </row>
    <row r="51" spans="3:23" ht="15.75" customHeight="1" x14ac:dyDescent="0.25">
      <c r="C51" s="214"/>
      <c r="D51" s="214"/>
      <c r="E51" s="214"/>
      <c r="F51" s="144"/>
      <c r="G51" s="234"/>
      <c r="H51" s="234"/>
      <c r="I51" s="234"/>
      <c r="J51" s="234"/>
      <c r="K51" s="234"/>
      <c r="L51" s="234"/>
      <c r="M51" s="235"/>
      <c r="N51" s="212"/>
      <c r="P51" s="144"/>
      <c r="Q51" s="144"/>
      <c r="R51" s="144"/>
      <c r="S51" s="144"/>
      <c r="T51" s="144"/>
    </row>
    <row r="52" spans="3:23" ht="15.75" customHeight="1" x14ac:dyDescent="0.25">
      <c r="P52" s="166"/>
      <c r="Q52" s="144"/>
      <c r="R52" s="144"/>
      <c r="S52" s="144"/>
      <c r="T52" s="166"/>
      <c r="V52" s="135" t="s">
        <v>301</v>
      </c>
      <c r="W52" s="173">
        <f>W22</f>
        <v>309528.70999999996</v>
      </c>
    </row>
    <row r="53" spans="3:23" ht="15.75" customHeight="1" x14ac:dyDescent="0.25">
      <c r="P53" s="144"/>
      <c r="Q53" s="144"/>
      <c r="R53" s="144"/>
      <c r="S53" s="144"/>
      <c r="T53" s="144"/>
    </row>
    <row r="54" spans="3:23" ht="15.75" customHeight="1" x14ac:dyDescent="0.25"/>
    <row r="55" spans="3:23" ht="15.75" customHeight="1" x14ac:dyDescent="0.25"/>
    <row r="56" spans="3:23" ht="15.75" customHeight="1" x14ac:dyDescent="0.25"/>
    <row r="57" spans="3:23" ht="15.75" customHeight="1" x14ac:dyDescent="0.25"/>
    <row r="58" spans="3:23" ht="15.75" customHeight="1" x14ac:dyDescent="0.25"/>
    <row r="59" spans="3:23" ht="15.75" customHeight="1" x14ac:dyDescent="0.25"/>
    <row r="60" spans="3:23" ht="15.75" customHeight="1" x14ac:dyDescent="0.25"/>
    <row r="61" spans="3:23" ht="15.75" customHeight="1" x14ac:dyDescent="0.25"/>
    <row r="62" spans="3:23" ht="15.75" customHeight="1" x14ac:dyDescent="0.25"/>
    <row r="63" spans="3:23" ht="15.75" customHeight="1" x14ac:dyDescent="0.25"/>
    <row r="64" spans="3:23" ht="15.75" customHeight="1" x14ac:dyDescent="0.25"/>
    <row r="65" ht="15.75" customHeight="1" x14ac:dyDescent="0.25"/>
    <row r="66" ht="15.75" customHeight="1" x14ac:dyDescent="0.25"/>
    <row r="67" ht="15.75" customHeight="1" x14ac:dyDescent="0.25"/>
  </sheetData>
  <mergeCells count="7">
    <mergeCell ref="U4:W4"/>
    <mergeCell ref="U5:W5"/>
    <mergeCell ref="B40:I40"/>
    <mergeCell ref="B31:G31"/>
    <mergeCell ref="B26:G26"/>
    <mergeCell ref="B28:G28"/>
    <mergeCell ref="B30:G30"/>
  </mergeCells>
  <conditionalFormatting sqref="A7:P21 U7:X21 R7:S21">
    <cfRule type="expression" dxfId="21" priority="1">
      <formula>MOD(ROW(),2)=0</formula>
    </cfRule>
  </conditionalFormatting>
  <hyperlinks>
    <hyperlink ref="B31" r:id="rId1"/>
  </hyperlinks>
  <printOptions horizontalCentered="1" gridLines="1"/>
  <pageMargins left="0" right="0" top="0.75" bottom="0.75" header="0.3" footer="0.3"/>
  <pageSetup scale="54" orientation="landscape" horizontalDpi="1200" verticalDpi="1200"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G7" activePane="bottomRight" state="frozen"/>
      <selection pane="topRight" activeCell="C1" sqref="C1"/>
      <selection pane="bottomLeft" activeCell="A7" sqref="A7"/>
      <selection pane="bottomRight" activeCell="X7" sqref="X7:X21"/>
    </sheetView>
  </sheetViews>
  <sheetFormatPr defaultColWidth="9.140625" defaultRowHeight="15" x14ac:dyDescent="0.25"/>
  <cols>
    <col min="1" max="1" width="7.85546875" style="135" customWidth="1"/>
    <col min="2" max="2" width="70.7109375" style="135" bestFit="1" customWidth="1"/>
    <col min="3" max="3" width="36.28515625" style="135" customWidth="1"/>
    <col min="4" max="4" width="14.28515625" style="135" customWidth="1"/>
    <col min="5" max="5" width="8.28515625" style="135" customWidth="1"/>
    <col min="6" max="6" width="19.42578125" style="135" customWidth="1"/>
    <col min="7" max="7" width="23" style="135" customWidth="1"/>
    <col min="8" max="8" width="10.85546875" style="135" customWidth="1"/>
    <col min="9" max="9" width="11.7109375" style="135" customWidth="1"/>
    <col min="10" max="10" width="13.7109375" style="135" customWidth="1"/>
    <col min="11" max="11" width="16" style="135" customWidth="1"/>
    <col min="12" max="12" width="10.7109375" style="135" customWidth="1"/>
    <col min="13" max="13" width="20.140625" style="135" customWidth="1"/>
    <col min="14" max="14" width="15.85546875" style="135" bestFit="1" customWidth="1"/>
    <col min="15" max="15" width="13" style="135" bestFit="1" customWidth="1"/>
    <col min="16" max="16" width="15.85546875" style="135" bestFit="1" customWidth="1"/>
    <col min="17" max="17" width="3.7109375" style="135" customWidth="1"/>
    <col min="18" max="18" width="15.85546875" style="135" customWidth="1"/>
    <col min="19" max="19" width="15.85546875" style="135" bestFit="1" customWidth="1"/>
    <col min="20" max="20" width="3.7109375" style="141" customWidth="1"/>
    <col min="21" max="21" width="14" style="135" bestFit="1" customWidth="1"/>
    <col min="22" max="22" width="15" style="135" bestFit="1" customWidth="1"/>
    <col min="23" max="23" width="14" style="135" bestFit="1" customWidth="1"/>
    <col min="24" max="24" width="14.28515625" style="135" customWidth="1"/>
    <col min="25" max="16384" width="9.140625" style="135"/>
  </cols>
  <sheetData>
    <row r="1" spans="1:24" ht="15.75" customHeight="1" x14ac:dyDescent="0.25">
      <c r="A1" s="132" t="s">
        <v>176</v>
      </c>
    </row>
    <row r="2" spans="1:24" ht="15.75" customHeight="1" x14ac:dyDescent="0.25">
      <c r="A2" s="138" t="str">
        <f>'#3961 Gardens Schl Tech Arts'!A2</f>
        <v>Federal Grant Allocations/Reimbursements as of: 06/30/2023</v>
      </c>
      <c r="B2" s="202"/>
      <c r="N2" s="140"/>
      <c r="O2" s="140"/>
      <c r="Q2" s="141"/>
      <c r="R2" s="141"/>
      <c r="S2" s="141"/>
    </row>
    <row r="3" spans="1:24" ht="15.75" customHeight="1" x14ac:dyDescent="0.25">
      <c r="A3" s="142" t="s">
        <v>57</v>
      </c>
      <c r="B3" s="132"/>
      <c r="D3" s="132"/>
      <c r="E3" s="132"/>
      <c r="F3" s="132"/>
      <c r="Q3" s="141"/>
      <c r="R3" s="141"/>
      <c r="S3" s="141"/>
      <c r="U3" s="136"/>
      <c r="V3" s="143"/>
    </row>
    <row r="4" spans="1:24" ht="15.75" customHeight="1" x14ac:dyDescent="0.25">
      <c r="A4" s="132" t="s">
        <v>147</v>
      </c>
      <c r="N4" s="145"/>
      <c r="O4" s="145"/>
      <c r="P4" s="145"/>
      <c r="Q4" s="146"/>
      <c r="R4" s="141"/>
      <c r="S4" s="141"/>
      <c r="T4" s="146"/>
      <c r="U4" s="574" t="s">
        <v>211</v>
      </c>
      <c r="V4" s="574"/>
      <c r="W4" s="574"/>
      <c r="X4" s="147"/>
    </row>
    <row r="5" spans="1:24" ht="15.75" thickBot="1" x14ac:dyDescent="0.3">
      <c r="H5" s="148"/>
      <c r="I5" s="148"/>
      <c r="N5" s="145"/>
      <c r="O5" s="145"/>
      <c r="P5" s="145"/>
      <c r="Q5" s="146"/>
      <c r="R5" s="150"/>
      <c r="S5" s="150"/>
      <c r="T5" s="146"/>
      <c r="U5" s="577"/>
      <c r="V5" s="577"/>
      <c r="W5" s="577"/>
      <c r="X5" s="151"/>
    </row>
    <row r="6" spans="1:24" s="205" customFormat="1" ht="7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4" ht="15.75" customHeight="1" x14ac:dyDescent="0.25">
      <c r="A7" s="137">
        <v>4201</v>
      </c>
      <c r="B7" s="135" t="s">
        <v>326</v>
      </c>
      <c r="C7" s="392" t="s">
        <v>95</v>
      </c>
      <c r="D7" s="185" t="s">
        <v>218</v>
      </c>
      <c r="E7" s="185" t="s">
        <v>253</v>
      </c>
      <c r="F7" s="135" t="s">
        <v>219</v>
      </c>
      <c r="G7" s="135" t="s">
        <v>7</v>
      </c>
      <c r="H7" s="300">
        <v>2.7199999999999998E-2</v>
      </c>
      <c r="I7" s="300">
        <v>0.15010000000000001</v>
      </c>
      <c r="J7" s="171">
        <v>45107</v>
      </c>
      <c r="K7" s="171">
        <v>45108</v>
      </c>
      <c r="L7" s="171">
        <v>44743</v>
      </c>
      <c r="M7" s="137" t="s">
        <v>212</v>
      </c>
      <c r="N7" s="396">
        <v>104412</v>
      </c>
      <c r="O7" s="397">
        <f>118062-104412</f>
        <v>13650</v>
      </c>
      <c r="P7" s="398">
        <f>N7+O7</f>
        <v>118062</v>
      </c>
      <c r="Q7" s="178"/>
      <c r="R7" s="396">
        <v>0</v>
      </c>
      <c r="S7" s="398">
        <f>P7-R7</f>
        <v>118062</v>
      </c>
      <c r="T7" s="178"/>
      <c r="U7" s="396">
        <v>16362.8</v>
      </c>
      <c r="V7" s="397">
        <v>0</v>
      </c>
      <c r="W7" s="515">
        <f>U7+V7</f>
        <v>16362.8</v>
      </c>
      <c r="X7" s="503">
        <f>S7-W7</f>
        <v>101699.2</v>
      </c>
    </row>
    <row r="8" spans="1:24" ht="15.75" customHeight="1" x14ac:dyDescent="0.25">
      <c r="A8" s="137">
        <v>4253</v>
      </c>
      <c r="B8" s="135" t="s">
        <v>114</v>
      </c>
      <c r="C8" s="392" t="s">
        <v>108</v>
      </c>
      <c r="D8" s="185" t="s">
        <v>216</v>
      </c>
      <c r="E8" s="185" t="s">
        <v>240</v>
      </c>
      <c r="F8" s="135" t="s">
        <v>217</v>
      </c>
      <c r="G8" s="135" t="s">
        <v>7</v>
      </c>
      <c r="H8" s="300">
        <v>2.7199999999999998E-2</v>
      </c>
      <c r="I8" s="300">
        <v>0.15010000000000001</v>
      </c>
      <c r="J8" s="171">
        <v>45107</v>
      </c>
      <c r="K8" s="171">
        <v>45108</v>
      </c>
      <c r="L8" s="171">
        <v>44743</v>
      </c>
      <c r="M8" s="137" t="s">
        <v>212</v>
      </c>
      <c r="N8" s="399">
        <v>18427.400000000001</v>
      </c>
      <c r="O8" s="385">
        <v>0</v>
      </c>
      <c r="P8" s="386">
        <f>N8+O8</f>
        <v>18427.400000000001</v>
      </c>
      <c r="Q8" s="178"/>
      <c r="R8" s="399">
        <v>0</v>
      </c>
      <c r="S8" s="386">
        <f>P8-R8</f>
        <v>18427.400000000001</v>
      </c>
      <c r="T8" s="178"/>
      <c r="U8" s="399">
        <v>18427.400000000001</v>
      </c>
      <c r="V8" s="385">
        <v>0</v>
      </c>
      <c r="W8" s="484">
        <f>U8+V8</f>
        <v>18427.400000000001</v>
      </c>
      <c r="X8" s="458">
        <f>S8-W8</f>
        <v>0</v>
      </c>
    </row>
    <row r="9" spans="1:24" ht="15.75" customHeight="1" x14ac:dyDescent="0.25">
      <c r="A9" s="137">
        <v>4260</v>
      </c>
      <c r="B9" s="136" t="s">
        <v>328</v>
      </c>
      <c r="C9" s="293" t="s">
        <v>329</v>
      </c>
      <c r="D9" s="185" t="s">
        <v>292</v>
      </c>
      <c r="E9" s="185" t="s">
        <v>293</v>
      </c>
      <c r="F9" s="136" t="s">
        <v>294</v>
      </c>
      <c r="G9" s="136" t="s">
        <v>7</v>
      </c>
      <c r="H9" s="300">
        <v>2.63E-2</v>
      </c>
      <c r="I9" s="300">
        <v>0.15010000000000001</v>
      </c>
      <c r="J9" s="171">
        <v>45199</v>
      </c>
      <c r="K9" s="171">
        <v>45250</v>
      </c>
      <c r="L9" s="171">
        <v>44378</v>
      </c>
      <c r="M9" s="281" t="s">
        <v>192</v>
      </c>
      <c r="N9" s="414">
        <v>5540.15</v>
      </c>
      <c r="O9" s="415">
        <v>0</v>
      </c>
      <c r="P9" s="416">
        <f>SUM(N9:O9)</f>
        <v>5540.15</v>
      </c>
      <c r="Q9" s="178"/>
      <c r="R9" s="399">
        <v>0</v>
      </c>
      <c r="S9" s="386">
        <f>P9-R9</f>
        <v>5540.15</v>
      </c>
      <c r="T9" s="178"/>
      <c r="U9" s="399">
        <v>5540.15</v>
      </c>
      <c r="V9" s="385">
        <v>0</v>
      </c>
      <c r="W9" s="484">
        <f>V9+U9</f>
        <v>5540.15</v>
      </c>
      <c r="X9" s="458">
        <f t="shared" ref="X9" si="0">S9-W9</f>
        <v>0</v>
      </c>
    </row>
    <row r="10" spans="1:24" ht="15.75" customHeight="1" x14ac:dyDescent="0.25">
      <c r="A10" s="137">
        <v>4423</v>
      </c>
      <c r="B10" s="135" t="s">
        <v>210</v>
      </c>
      <c r="C10" s="293" t="s">
        <v>305</v>
      </c>
      <c r="D10" s="137" t="s">
        <v>183</v>
      </c>
      <c r="E10" s="137" t="s">
        <v>242</v>
      </c>
      <c r="F10" s="135" t="s">
        <v>196</v>
      </c>
      <c r="G10" s="135" t="s">
        <v>7</v>
      </c>
      <c r="H10" s="300">
        <v>2.7199999999999998E-2</v>
      </c>
      <c r="I10" s="300">
        <v>0.15010000000000001</v>
      </c>
      <c r="J10" s="171">
        <v>45199</v>
      </c>
      <c r="K10" s="171">
        <v>45214</v>
      </c>
      <c r="L10" s="171">
        <v>44201</v>
      </c>
      <c r="M10" s="137" t="s">
        <v>192</v>
      </c>
      <c r="N10" s="384">
        <v>69250.240000000005</v>
      </c>
      <c r="O10" s="385">
        <v>0</v>
      </c>
      <c r="P10" s="386">
        <f t="shared" ref="P10:P21" si="1">N10+O10</f>
        <v>69250.240000000005</v>
      </c>
      <c r="Q10" s="130"/>
      <c r="R10" s="399">
        <v>0</v>
      </c>
      <c r="S10" s="386">
        <f t="shared" ref="S10:S21" si="2">P10-R10</f>
        <v>69250.240000000005</v>
      </c>
      <c r="T10" s="178"/>
      <c r="U10" s="399">
        <v>24080.01</v>
      </c>
      <c r="V10" s="385">
        <v>0</v>
      </c>
      <c r="W10" s="484">
        <f t="shared" ref="W10:W21" si="3">U10+V10</f>
        <v>24080.01</v>
      </c>
      <c r="X10" s="458">
        <f t="shared" ref="X10:X21" si="4">S10-W10</f>
        <v>45170.23000000001</v>
      </c>
    </row>
    <row r="11" spans="1:24" ht="15.75" customHeight="1" x14ac:dyDescent="0.25">
      <c r="A11" s="137">
        <v>4426</v>
      </c>
      <c r="B11" s="135" t="s">
        <v>320</v>
      </c>
      <c r="C11" s="293" t="s">
        <v>305</v>
      </c>
      <c r="D11" s="137" t="s">
        <v>183</v>
      </c>
      <c r="E11" s="137" t="s">
        <v>252</v>
      </c>
      <c r="F11" s="135" t="s">
        <v>184</v>
      </c>
      <c r="G11" s="135" t="s">
        <v>7</v>
      </c>
      <c r="H11" s="300">
        <v>2.7199999999999998E-2</v>
      </c>
      <c r="I11" s="300">
        <v>0.15010000000000001</v>
      </c>
      <c r="J11" s="171">
        <v>45199</v>
      </c>
      <c r="K11" s="171">
        <v>45214</v>
      </c>
      <c r="L11" s="171">
        <v>44201</v>
      </c>
      <c r="M11" s="137" t="s">
        <v>190</v>
      </c>
      <c r="N11" s="384">
        <v>128189.59</v>
      </c>
      <c r="O11" s="385">
        <v>0</v>
      </c>
      <c r="P11" s="386">
        <f t="shared" si="1"/>
        <v>128189.59</v>
      </c>
      <c r="Q11" s="130"/>
      <c r="R11" s="399">
        <v>0</v>
      </c>
      <c r="S11" s="386">
        <f t="shared" si="2"/>
        <v>128189.59</v>
      </c>
      <c r="T11" s="178"/>
      <c r="U11" s="399">
        <v>90337.12</v>
      </c>
      <c r="V11" s="385">
        <v>0</v>
      </c>
      <c r="W11" s="484">
        <f t="shared" si="3"/>
        <v>90337.12</v>
      </c>
      <c r="X11" s="458">
        <f t="shared" si="4"/>
        <v>37852.47</v>
      </c>
    </row>
    <row r="12" spans="1:24" ht="15.75" customHeight="1" x14ac:dyDescent="0.25">
      <c r="A12" s="137">
        <v>4427</v>
      </c>
      <c r="B12" s="135" t="s">
        <v>193</v>
      </c>
      <c r="C12" s="293" t="s">
        <v>305</v>
      </c>
      <c r="D12" s="137" t="s">
        <v>183</v>
      </c>
      <c r="E12" s="137" t="s">
        <v>249</v>
      </c>
      <c r="F12" s="135" t="s">
        <v>195</v>
      </c>
      <c r="G12" s="135" t="s">
        <v>7</v>
      </c>
      <c r="H12" s="300">
        <f>G11:H11</f>
        <v>2.7199999999999998E-2</v>
      </c>
      <c r="I12" s="300">
        <f>H11</f>
        <v>2.7199999999999998E-2</v>
      </c>
      <c r="J12" s="171">
        <v>45199</v>
      </c>
      <c r="K12" s="171">
        <v>45214</v>
      </c>
      <c r="L12" s="171">
        <v>44201</v>
      </c>
      <c r="M12" s="137" t="s">
        <v>191</v>
      </c>
      <c r="N12" s="384">
        <v>14630.33</v>
      </c>
      <c r="O12" s="385">
        <v>0</v>
      </c>
      <c r="P12" s="386">
        <v>14630.33</v>
      </c>
      <c r="Q12" s="130"/>
      <c r="R12" s="399">
        <v>14630.33</v>
      </c>
      <c r="S12" s="386">
        <f t="shared" si="2"/>
        <v>0</v>
      </c>
      <c r="T12" s="178"/>
      <c r="U12" s="399">
        <v>0</v>
      </c>
      <c r="V12" s="385">
        <v>0</v>
      </c>
      <c r="W12" s="484">
        <f t="shared" si="3"/>
        <v>0</v>
      </c>
      <c r="X12" s="458">
        <f t="shared" si="4"/>
        <v>0</v>
      </c>
    </row>
    <row r="13" spans="1:24" ht="15.75" customHeight="1" x14ac:dyDescent="0.25">
      <c r="A13" s="137">
        <v>4429</v>
      </c>
      <c r="B13" s="135" t="s">
        <v>298</v>
      </c>
      <c r="C13" s="293" t="s">
        <v>305</v>
      </c>
      <c r="D13" s="137" t="s">
        <v>183</v>
      </c>
      <c r="E13" s="137" t="s">
        <v>247</v>
      </c>
      <c r="F13" s="135" t="s">
        <v>207</v>
      </c>
      <c r="G13" s="135" t="s">
        <v>7</v>
      </c>
      <c r="H13" s="300">
        <v>2.7199999999999998E-2</v>
      </c>
      <c r="I13" s="300">
        <v>0.15010000000000001</v>
      </c>
      <c r="J13" s="171">
        <v>45199</v>
      </c>
      <c r="K13" s="171">
        <v>45214</v>
      </c>
      <c r="L13" s="171">
        <v>44201</v>
      </c>
      <c r="M13" s="137" t="s">
        <v>229</v>
      </c>
      <c r="N13" s="384">
        <v>1179.68</v>
      </c>
      <c r="O13" s="385">
        <v>0</v>
      </c>
      <c r="P13" s="386">
        <f>N13+O13</f>
        <v>1179.68</v>
      </c>
      <c r="Q13" s="130"/>
      <c r="R13" s="399">
        <v>0</v>
      </c>
      <c r="S13" s="386">
        <f t="shared" si="2"/>
        <v>1179.68</v>
      </c>
      <c r="T13" s="178"/>
      <c r="U13" s="399">
        <v>0</v>
      </c>
      <c r="V13" s="385">
        <v>0</v>
      </c>
      <c r="W13" s="484">
        <f t="shared" si="3"/>
        <v>0</v>
      </c>
      <c r="X13" s="458">
        <f t="shared" si="4"/>
        <v>1179.68</v>
      </c>
    </row>
    <row r="14" spans="1:24" ht="15.75" customHeight="1" x14ac:dyDescent="0.25">
      <c r="A14" s="137">
        <v>4452</v>
      </c>
      <c r="B14" s="135" t="s">
        <v>204</v>
      </c>
      <c r="C14" s="293" t="s">
        <v>200</v>
      </c>
      <c r="D14" s="137" t="s">
        <v>201</v>
      </c>
      <c r="E14" s="137" t="s">
        <v>245</v>
      </c>
      <c r="F14" s="135" t="s">
        <v>205</v>
      </c>
      <c r="G14" s="135" t="s">
        <v>7</v>
      </c>
      <c r="H14" s="300">
        <v>0.05</v>
      </c>
      <c r="I14" s="300">
        <v>0.15010000000000001</v>
      </c>
      <c r="J14" s="171">
        <v>45565</v>
      </c>
      <c r="K14" s="171">
        <v>45580</v>
      </c>
      <c r="L14" s="171">
        <v>44279</v>
      </c>
      <c r="M14" s="137" t="s">
        <v>203</v>
      </c>
      <c r="N14" s="384">
        <v>125300.98</v>
      </c>
      <c r="O14" s="385">
        <v>19.63</v>
      </c>
      <c r="P14" s="386">
        <f>N14+O14</f>
        <v>125320.61</v>
      </c>
      <c r="Q14" s="130"/>
      <c r="R14" s="399">
        <v>0</v>
      </c>
      <c r="S14" s="386">
        <f t="shared" si="2"/>
        <v>125320.61</v>
      </c>
      <c r="T14" s="178"/>
      <c r="U14" s="399">
        <v>111299.8</v>
      </c>
      <c r="V14" s="385">
        <v>0</v>
      </c>
      <c r="W14" s="484">
        <f t="shared" si="3"/>
        <v>111299.8</v>
      </c>
      <c r="X14" s="458">
        <f t="shared" si="4"/>
        <v>14020.809999999998</v>
      </c>
    </row>
    <row r="15" spans="1:24" ht="15.75" customHeight="1" x14ac:dyDescent="0.25">
      <c r="A15" s="137">
        <v>4454</v>
      </c>
      <c r="B15" s="135" t="s">
        <v>306</v>
      </c>
      <c r="C15" s="293" t="s">
        <v>200</v>
      </c>
      <c r="D15" s="137" t="s">
        <v>201</v>
      </c>
      <c r="E15" s="137" t="s">
        <v>248</v>
      </c>
      <c r="F15" s="135" t="s">
        <v>228</v>
      </c>
      <c r="G15" s="135" t="s">
        <v>7</v>
      </c>
      <c r="H15" s="300">
        <v>2.7199999999999998E-2</v>
      </c>
      <c r="I15" s="300">
        <v>0.15010000000000001</v>
      </c>
      <c r="J15" s="171">
        <v>45565</v>
      </c>
      <c r="K15" s="171">
        <v>45580</v>
      </c>
      <c r="L15" s="171">
        <v>44279</v>
      </c>
      <c r="M15" s="137" t="s">
        <v>327</v>
      </c>
      <c r="N15" s="384">
        <v>10275.709999999999</v>
      </c>
      <c r="O15" s="385">
        <v>189.33</v>
      </c>
      <c r="P15" s="386">
        <f>N15+O15</f>
        <v>10465.039999999999</v>
      </c>
      <c r="Q15" s="130"/>
      <c r="R15" s="399">
        <v>0</v>
      </c>
      <c r="S15" s="386">
        <f t="shared" si="2"/>
        <v>10465.039999999999</v>
      </c>
      <c r="T15" s="178"/>
      <c r="U15" s="399">
        <v>5431.12</v>
      </c>
      <c r="V15" s="385">
        <v>0</v>
      </c>
      <c r="W15" s="484">
        <f t="shared" si="3"/>
        <v>5431.12</v>
      </c>
      <c r="X15" s="458">
        <f t="shared" si="4"/>
        <v>5033.9199999999992</v>
      </c>
    </row>
    <row r="16" spans="1:24" ht="15.75" customHeight="1" x14ac:dyDescent="0.25">
      <c r="A16" s="137">
        <v>4457</v>
      </c>
      <c r="B16" s="135" t="s">
        <v>266</v>
      </c>
      <c r="C16" s="293" t="s">
        <v>200</v>
      </c>
      <c r="D16" s="137" t="s">
        <v>201</v>
      </c>
      <c r="E16" s="137" t="s">
        <v>267</v>
      </c>
      <c r="F16" s="135" t="s">
        <v>268</v>
      </c>
      <c r="G16" s="135" t="s">
        <v>7</v>
      </c>
      <c r="H16" s="300">
        <v>0.05</v>
      </c>
      <c r="I16" s="300">
        <v>0.15010000000000001</v>
      </c>
      <c r="J16" s="171">
        <v>45565</v>
      </c>
      <c r="K16" s="171">
        <v>45580</v>
      </c>
      <c r="L16" s="171">
        <v>44279</v>
      </c>
      <c r="M16" s="137" t="s">
        <v>312</v>
      </c>
      <c r="N16" s="384">
        <v>4890.93</v>
      </c>
      <c r="O16" s="385">
        <v>0</v>
      </c>
      <c r="P16" s="386">
        <f>N16+O16</f>
        <v>4890.93</v>
      </c>
      <c r="Q16" s="130"/>
      <c r="R16" s="399">
        <v>0</v>
      </c>
      <c r="S16" s="386">
        <f t="shared" si="2"/>
        <v>4890.93</v>
      </c>
      <c r="T16" s="178"/>
      <c r="U16" s="399">
        <v>0</v>
      </c>
      <c r="V16" s="385">
        <v>0</v>
      </c>
      <c r="W16" s="484">
        <f t="shared" si="3"/>
        <v>0</v>
      </c>
      <c r="X16" s="458">
        <f t="shared" si="4"/>
        <v>4890.93</v>
      </c>
    </row>
    <row r="17" spans="1:24" ht="15.75" customHeight="1" x14ac:dyDescent="0.25">
      <c r="A17" s="137">
        <v>4459</v>
      </c>
      <c r="B17" s="135" t="s">
        <v>243</v>
      </c>
      <c r="C17" s="293" t="s">
        <v>200</v>
      </c>
      <c r="D17" s="137" t="s">
        <v>201</v>
      </c>
      <c r="E17" s="137" t="s">
        <v>244</v>
      </c>
      <c r="F17" s="135" t="s">
        <v>202</v>
      </c>
      <c r="G17" s="135" t="s">
        <v>7</v>
      </c>
      <c r="H17" s="300">
        <v>0.05</v>
      </c>
      <c r="I17" s="300">
        <v>0.15010000000000001</v>
      </c>
      <c r="J17" s="171">
        <v>45565</v>
      </c>
      <c r="K17" s="171">
        <v>45580</v>
      </c>
      <c r="L17" s="171">
        <v>44279</v>
      </c>
      <c r="M17" s="137" t="s">
        <v>203</v>
      </c>
      <c r="N17" s="384">
        <v>501203.92</v>
      </c>
      <c r="O17" s="385">
        <v>78.510000000000005</v>
      </c>
      <c r="P17" s="386">
        <f t="shared" si="1"/>
        <v>501282.43</v>
      </c>
      <c r="Q17" s="130"/>
      <c r="R17" s="399">
        <v>0</v>
      </c>
      <c r="S17" s="386">
        <f t="shared" si="2"/>
        <v>501282.43</v>
      </c>
      <c r="T17" s="178"/>
      <c r="U17" s="399">
        <v>46141.020000000004</v>
      </c>
      <c r="V17" s="385">
        <v>0</v>
      </c>
      <c r="W17" s="484">
        <f t="shared" si="3"/>
        <v>46141.020000000004</v>
      </c>
      <c r="X17" s="458">
        <f t="shared" si="4"/>
        <v>455141.41</v>
      </c>
    </row>
    <row r="18" spans="1:24" ht="15.75" customHeight="1" x14ac:dyDescent="0.25">
      <c r="A18" s="137">
        <v>4461</v>
      </c>
      <c r="B18" s="135" t="s">
        <v>288</v>
      </c>
      <c r="C18" s="293" t="s">
        <v>200</v>
      </c>
      <c r="D18" s="137" t="s">
        <v>201</v>
      </c>
      <c r="E18" s="137" t="s">
        <v>273</v>
      </c>
      <c r="F18" s="135" t="s">
        <v>274</v>
      </c>
      <c r="G18" s="135" t="s">
        <v>7</v>
      </c>
      <c r="H18" s="300">
        <v>0.05</v>
      </c>
      <c r="I18" s="300">
        <v>0.15010000000000001</v>
      </c>
      <c r="J18" s="171">
        <v>45565</v>
      </c>
      <c r="K18" s="171">
        <v>45580</v>
      </c>
      <c r="L18" s="171">
        <v>44279</v>
      </c>
      <c r="M18" s="137" t="s">
        <v>310</v>
      </c>
      <c r="N18" s="384">
        <v>5145.9800000000005</v>
      </c>
      <c r="O18" s="385">
        <v>0</v>
      </c>
      <c r="P18" s="386">
        <f t="shared" si="1"/>
        <v>5145.9800000000005</v>
      </c>
      <c r="Q18" s="130"/>
      <c r="R18" s="399">
        <v>0</v>
      </c>
      <c r="S18" s="386">
        <f t="shared" si="2"/>
        <v>5145.9800000000005</v>
      </c>
      <c r="T18" s="178"/>
      <c r="U18" s="399">
        <v>0</v>
      </c>
      <c r="V18" s="385">
        <v>0</v>
      </c>
      <c r="W18" s="484">
        <f t="shared" si="3"/>
        <v>0</v>
      </c>
      <c r="X18" s="458">
        <f t="shared" si="4"/>
        <v>5145.9800000000005</v>
      </c>
    </row>
    <row r="19" spans="1:24" ht="15.75" customHeight="1" x14ac:dyDescent="0.25">
      <c r="A19" s="137">
        <v>4462</v>
      </c>
      <c r="B19" s="135" t="s">
        <v>289</v>
      </c>
      <c r="C19" s="293" t="s">
        <v>200</v>
      </c>
      <c r="D19" s="137" t="s">
        <v>201</v>
      </c>
      <c r="E19" s="137" t="s">
        <v>275</v>
      </c>
      <c r="F19" s="135" t="s">
        <v>276</v>
      </c>
      <c r="G19" s="135" t="s">
        <v>7</v>
      </c>
      <c r="H19" s="300">
        <v>0.05</v>
      </c>
      <c r="I19" s="300">
        <v>0.15010000000000001</v>
      </c>
      <c r="J19" s="171">
        <v>45565</v>
      </c>
      <c r="K19" s="171">
        <v>45580</v>
      </c>
      <c r="L19" s="171">
        <v>44279</v>
      </c>
      <c r="M19" s="137" t="s">
        <v>311</v>
      </c>
      <c r="N19" s="384">
        <v>8100.34</v>
      </c>
      <c r="O19" s="385">
        <v>0</v>
      </c>
      <c r="P19" s="386">
        <f t="shared" si="1"/>
        <v>8100.34</v>
      </c>
      <c r="Q19" s="130"/>
      <c r="R19" s="399">
        <v>0</v>
      </c>
      <c r="S19" s="386">
        <f t="shared" si="2"/>
        <v>8100.34</v>
      </c>
      <c r="T19" s="178"/>
      <c r="U19" s="399">
        <v>0</v>
      </c>
      <c r="V19" s="385">
        <v>0</v>
      </c>
      <c r="W19" s="484">
        <f t="shared" si="3"/>
        <v>0</v>
      </c>
      <c r="X19" s="458">
        <f t="shared" si="4"/>
        <v>8100.34</v>
      </c>
    </row>
    <row r="20" spans="1:24" ht="15.75" customHeight="1" x14ac:dyDescent="0.25">
      <c r="A20" s="137">
        <v>4463</v>
      </c>
      <c r="B20" s="135" t="s">
        <v>290</v>
      </c>
      <c r="C20" s="293" t="s">
        <v>200</v>
      </c>
      <c r="D20" s="137" t="s">
        <v>201</v>
      </c>
      <c r="E20" s="137" t="s">
        <v>277</v>
      </c>
      <c r="F20" s="135" t="s">
        <v>278</v>
      </c>
      <c r="G20" s="135" t="s">
        <v>7</v>
      </c>
      <c r="H20" s="300">
        <v>0.05</v>
      </c>
      <c r="I20" s="300">
        <v>0.15010000000000001</v>
      </c>
      <c r="J20" s="171">
        <v>45565</v>
      </c>
      <c r="K20" s="171">
        <v>45580</v>
      </c>
      <c r="L20" s="171">
        <v>44279</v>
      </c>
      <c r="M20" s="137" t="s">
        <v>308</v>
      </c>
      <c r="N20" s="384">
        <v>27317.03</v>
      </c>
      <c r="O20" s="385">
        <v>0</v>
      </c>
      <c r="P20" s="386">
        <f t="shared" si="1"/>
        <v>27317.03</v>
      </c>
      <c r="Q20" s="130"/>
      <c r="R20" s="399">
        <v>0</v>
      </c>
      <c r="S20" s="386">
        <f t="shared" si="2"/>
        <v>27317.03</v>
      </c>
      <c r="T20" s="178"/>
      <c r="U20" s="399">
        <v>0</v>
      </c>
      <c r="V20" s="385">
        <v>0</v>
      </c>
      <c r="W20" s="484">
        <f t="shared" si="3"/>
        <v>0</v>
      </c>
      <c r="X20" s="458">
        <f t="shared" si="4"/>
        <v>27317.03</v>
      </c>
    </row>
    <row r="21" spans="1:24" ht="15.75" customHeight="1" x14ac:dyDescent="0.25">
      <c r="A21" s="137">
        <v>4464</v>
      </c>
      <c r="B21" s="135" t="s">
        <v>307</v>
      </c>
      <c r="C21" s="293" t="s">
        <v>313</v>
      </c>
      <c r="D21" s="137" t="s">
        <v>183</v>
      </c>
      <c r="E21" s="137" t="s">
        <v>279</v>
      </c>
      <c r="F21" s="135" t="s">
        <v>280</v>
      </c>
      <c r="G21" s="135" t="s">
        <v>7</v>
      </c>
      <c r="H21" s="300">
        <v>0.05</v>
      </c>
      <c r="I21" s="300">
        <v>0.15010000000000001</v>
      </c>
      <c r="J21" s="171">
        <v>45199</v>
      </c>
      <c r="K21" s="171">
        <v>45214</v>
      </c>
      <c r="L21" s="171">
        <v>44201</v>
      </c>
      <c r="M21" s="137" t="s">
        <v>309</v>
      </c>
      <c r="N21" s="400">
        <v>77485.290000000008</v>
      </c>
      <c r="O21" s="401">
        <v>0</v>
      </c>
      <c r="P21" s="402">
        <f t="shared" si="1"/>
        <v>77485.290000000008</v>
      </c>
      <c r="Q21" s="130"/>
      <c r="R21" s="435">
        <v>0</v>
      </c>
      <c r="S21" s="402">
        <f t="shared" si="2"/>
        <v>77485.290000000008</v>
      </c>
      <c r="T21" s="178"/>
      <c r="U21" s="435">
        <v>0</v>
      </c>
      <c r="V21" s="401">
        <v>0</v>
      </c>
      <c r="W21" s="484">
        <f t="shared" si="3"/>
        <v>0</v>
      </c>
      <c r="X21" s="488">
        <f t="shared" si="4"/>
        <v>77485.290000000008</v>
      </c>
    </row>
    <row r="22" spans="1:24" ht="15.75" customHeight="1" thickBot="1" x14ac:dyDescent="0.3">
      <c r="C22" s="185"/>
      <c r="D22" s="185"/>
      <c r="E22" s="185"/>
      <c r="H22" s="170"/>
      <c r="I22" s="170"/>
      <c r="J22" s="201"/>
      <c r="K22" s="201"/>
      <c r="L22" s="201"/>
      <c r="M22" s="227" t="s">
        <v>38</v>
      </c>
      <c r="N22" s="406">
        <f>SUM(N7:N21)</f>
        <v>1101349.5699999998</v>
      </c>
      <c r="O22" s="417">
        <f>SUM(O7:O21)</f>
        <v>13937.47</v>
      </c>
      <c r="P22" s="407">
        <f>SUM(P7:P21)</f>
        <v>1115287.0399999998</v>
      </c>
      <c r="Q22" s="130"/>
      <c r="R22" s="406">
        <f>SUM(R7:R21)</f>
        <v>14630.33</v>
      </c>
      <c r="S22" s="407">
        <f>SUM(S7:S21)</f>
        <v>1100656.71</v>
      </c>
      <c r="T22" s="130"/>
      <c r="U22" s="387">
        <f>SUM(U7:U21)</f>
        <v>317619.42</v>
      </c>
      <c r="V22" s="388">
        <f>SUM(V7:V21)</f>
        <v>0</v>
      </c>
      <c r="W22" s="486">
        <f>SUM(W7:W21)</f>
        <v>317619.42</v>
      </c>
      <c r="X22" s="489">
        <f>SUM(X7:X21)</f>
        <v>783037.28999999992</v>
      </c>
    </row>
    <row r="23" spans="1:24" ht="15.75" customHeight="1" thickTop="1" x14ac:dyDescent="0.25">
      <c r="C23" s="185"/>
      <c r="D23" s="185"/>
      <c r="E23" s="185"/>
      <c r="H23" s="170"/>
      <c r="I23" s="170"/>
      <c r="J23" s="201"/>
      <c r="K23" s="201"/>
      <c r="L23" s="201"/>
      <c r="M23" s="227"/>
      <c r="N23" s="173"/>
      <c r="O23" s="173"/>
      <c r="P23" s="173"/>
      <c r="R23" s="173"/>
      <c r="S23" s="173"/>
      <c r="T23" s="172"/>
    </row>
    <row r="24" spans="1:24" ht="15.75" customHeight="1" x14ac:dyDescent="0.25">
      <c r="B24" s="132" t="s">
        <v>111</v>
      </c>
      <c r="C24" s="185"/>
      <c r="D24" s="185"/>
      <c r="E24" s="185"/>
      <c r="M24" s="227"/>
      <c r="N24" s="173"/>
      <c r="O24" s="173"/>
      <c r="P24" s="173"/>
      <c r="R24" s="173"/>
      <c r="S24" s="173"/>
      <c r="T24" s="172"/>
    </row>
    <row r="25" spans="1:24" ht="15.75" customHeight="1" x14ac:dyDescent="0.25">
      <c r="B25" s="576" t="s">
        <v>352</v>
      </c>
      <c r="C25" s="576"/>
      <c r="D25" s="576"/>
      <c r="E25" s="576"/>
      <c r="F25" s="576"/>
      <c r="G25" s="576"/>
      <c r="H25" s="179"/>
      <c r="I25" s="179"/>
      <c r="J25" s="179"/>
      <c r="M25" s="227"/>
      <c r="N25" s="173"/>
      <c r="O25" s="173"/>
      <c r="P25" s="173"/>
      <c r="R25" s="173"/>
      <c r="S25" s="173"/>
      <c r="T25" s="172"/>
    </row>
    <row r="26" spans="1:24" ht="15.75" customHeight="1" x14ac:dyDescent="0.25">
      <c r="C26" s="185"/>
      <c r="D26" s="185"/>
      <c r="E26" s="185"/>
      <c r="M26" s="227"/>
      <c r="N26" s="173"/>
      <c r="O26" s="173"/>
      <c r="P26" s="173"/>
      <c r="R26" s="173"/>
      <c r="S26" s="173"/>
      <c r="T26" s="172"/>
    </row>
    <row r="27" spans="1:24" ht="15.75" customHeight="1" x14ac:dyDescent="0.25">
      <c r="B27" s="576" t="s">
        <v>115</v>
      </c>
      <c r="C27" s="576"/>
      <c r="D27" s="576"/>
      <c r="E27" s="576"/>
      <c r="F27" s="576"/>
      <c r="G27" s="576"/>
      <c r="H27" s="179"/>
      <c r="I27" s="179"/>
      <c r="J27" s="179"/>
      <c r="M27" s="227"/>
      <c r="N27" s="173"/>
      <c r="O27" s="173"/>
      <c r="P27" s="173"/>
      <c r="R27" s="173"/>
      <c r="S27" s="173"/>
      <c r="T27" s="172"/>
    </row>
    <row r="28" spans="1:24" ht="15.75" customHeight="1" x14ac:dyDescent="0.25">
      <c r="B28" s="179"/>
      <c r="C28" s="179"/>
      <c r="D28" s="179"/>
      <c r="E28" s="179"/>
      <c r="F28" s="179"/>
      <c r="G28" s="179"/>
      <c r="H28" s="179"/>
      <c r="I28" s="179"/>
      <c r="J28" s="179"/>
      <c r="M28" s="227"/>
      <c r="N28" s="173"/>
      <c r="O28" s="173"/>
      <c r="P28" s="173"/>
      <c r="R28" s="173"/>
      <c r="S28" s="173"/>
      <c r="T28" s="172"/>
    </row>
    <row r="29" spans="1:24" ht="15.75" customHeight="1" x14ac:dyDescent="0.25">
      <c r="B29" s="576" t="s">
        <v>139</v>
      </c>
      <c r="C29" s="576"/>
      <c r="D29" s="576"/>
      <c r="E29" s="576"/>
      <c r="F29" s="576"/>
      <c r="G29" s="576"/>
      <c r="H29" s="179"/>
      <c r="I29" s="179"/>
      <c r="J29" s="179"/>
      <c r="M29" s="227"/>
      <c r="N29" s="173"/>
      <c r="O29" s="173"/>
      <c r="P29" s="173"/>
      <c r="R29" s="173"/>
      <c r="S29" s="173"/>
      <c r="T29" s="172"/>
    </row>
    <row r="30" spans="1:24" ht="15.75" customHeight="1" x14ac:dyDescent="0.25">
      <c r="B30" s="589" t="s">
        <v>138</v>
      </c>
      <c r="C30" s="576"/>
      <c r="D30" s="576"/>
      <c r="E30" s="576"/>
      <c r="F30" s="576"/>
      <c r="G30" s="576"/>
      <c r="H30" s="179"/>
      <c r="I30" s="179"/>
      <c r="J30" s="179"/>
      <c r="M30" s="227"/>
      <c r="N30" s="173"/>
      <c r="O30" s="173"/>
      <c r="P30" s="173"/>
      <c r="R30" s="173"/>
      <c r="S30" s="173"/>
      <c r="T30" s="172"/>
    </row>
    <row r="31" spans="1:24" ht="15.75" customHeight="1" x14ac:dyDescent="0.25">
      <c r="B31" s="179"/>
      <c r="C31" s="179"/>
      <c r="D31" s="179"/>
      <c r="E31" s="179"/>
      <c r="F31" s="179"/>
      <c r="G31" s="179"/>
      <c r="H31" s="179"/>
      <c r="I31" s="179"/>
      <c r="J31" s="179"/>
      <c r="M31" s="227"/>
      <c r="N31" s="173"/>
      <c r="O31" s="173"/>
      <c r="P31" s="173"/>
      <c r="R31" s="173"/>
      <c r="S31" s="173"/>
      <c r="T31" s="172"/>
    </row>
    <row r="32" spans="1:24" ht="15.75" customHeight="1" x14ac:dyDescent="0.25">
      <c r="B32" s="179"/>
      <c r="C32" s="179"/>
      <c r="D32" s="179"/>
      <c r="E32" s="179"/>
      <c r="F32" s="179"/>
      <c r="G32" s="179"/>
      <c r="H32" s="179"/>
      <c r="I32" s="179"/>
      <c r="J32" s="179"/>
      <c r="M32" s="227"/>
      <c r="N32" s="173"/>
      <c r="O32" s="173"/>
      <c r="P32" s="173"/>
      <c r="R32" s="173"/>
      <c r="S32" s="173"/>
      <c r="T32" s="172"/>
    </row>
    <row r="33" spans="2:20" ht="15.75" customHeight="1" x14ac:dyDescent="0.25">
      <c r="B33" s="131" t="s">
        <v>98</v>
      </c>
      <c r="C33" s="183" t="s">
        <v>101</v>
      </c>
      <c r="D33" s="183" t="s">
        <v>102</v>
      </c>
      <c r="E33" s="183"/>
      <c r="F33" s="179"/>
      <c r="G33" s="179"/>
      <c r="H33" s="179"/>
      <c r="I33" s="179"/>
      <c r="J33" s="179"/>
      <c r="M33" s="227"/>
      <c r="N33" s="173"/>
      <c r="O33" s="173"/>
      <c r="P33" s="173"/>
      <c r="R33" s="173"/>
      <c r="S33" s="173"/>
      <c r="T33" s="172"/>
    </row>
    <row r="34" spans="2:20" ht="15.75" customHeight="1" x14ac:dyDescent="0.25">
      <c r="B34" s="135" t="s">
        <v>99</v>
      </c>
      <c r="C34" s="185" t="s">
        <v>236</v>
      </c>
      <c r="D34" s="185" t="s">
        <v>105</v>
      </c>
      <c r="E34" s="185"/>
      <c r="F34" s="179"/>
      <c r="G34" s="179"/>
      <c r="H34" s="179"/>
      <c r="I34" s="179"/>
      <c r="J34" s="179"/>
      <c r="M34" s="227"/>
      <c r="N34" s="173"/>
      <c r="O34" s="173"/>
      <c r="P34" s="173"/>
      <c r="R34" s="173"/>
      <c r="S34" s="173"/>
      <c r="T34" s="172"/>
    </row>
    <row r="35" spans="2:20" ht="15.75" customHeight="1" x14ac:dyDescent="0.25">
      <c r="B35" s="176" t="s">
        <v>100</v>
      </c>
      <c r="C35" s="185" t="s">
        <v>185</v>
      </c>
      <c r="D35" s="185" t="s">
        <v>237</v>
      </c>
      <c r="E35" s="185"/>
      <c r="M35" s="227"/>
      <c r="N35" s="173"/>
      <c r="O35" s="173"/>
      <c r="P35" s="173"/>
      <c r="R35" s="173"/>
      <c r="S35" s="173"/>
      <c r="T35" s="172"/>
    </row>
    <row r="36" spans="2:20" ht="15.75" customHeight="1" x14ac:dyDescent="0.25">
      <c r="B36" s="135" t="s">
        <v>315</v>
      </c>
      <c r="C36" s="185" t="s">
        <v>234</v>
      </c>
      <c r="D36" s="185" t="s">
        <v>235</v>
      </c>
      <c r="E36" s="185"/>
      <c r="M36" s="227"/>
      <c r="N36" s="173"/>
      <c r="O36" s="173"/>
      <c r="P36" s="173"/>
      <c r="R36" s="173"/>
      <c r="S36" s="173"/>
      <c r="T36" s="172"/>
    </row>
    <row r="37" spans="2:20" ht="15.75" customHeight="1" x14ac:dyDescent="0.25">
      <c r="B37" s="135" t="s">
        <v>316</v>
      </c>
      <c r="C37" s="185" t="s">
        <v>234</v>
      </c>
      <c r="D37" s="185" t="s">
        <v>235</v>
      </c>
      <c r="E37" s="185"/>
      <c r="M37" s="227"/>
      <c r="N37" s="173"/>
      <c r="O37" s="173"/>
      <c r="P37" s="173"/>
      <c r="R37" s="173"/>
      <c r="S37" s="173"/>
      <c r="T37" s="172"/>
    </row>
    <row r="38" spans="2:20" ht="15.75" customHeight="1" x14ac:dyDescent="0.25">
      <c r="C38" s="185"/>
      <c r="D38" s="185"/>
      <c r="E38" s="185"/>
      <c r="M38" s="227"/>
      <c r="N38" s="173"/>
      <c r="O38" s="173"/>
      <c r="P38" s="173"/>
      <c r="R38" s="173"/>
      <c r="S38" s="173"/>
      <c r="T38" s="172"/>
    </row>
    <row r="39" spans="2:20" ht="15.75" customHeight="1" x14ac:dyDescent="0.25">
      <c r="B39" s="572" t="s">
        <v>214</v>
      </c>
      <c r="C39" s="572"/>
      <c r="D39" s="572"/>
      <c r="E39" s="572"/>
      <c r="F39" s="572"/>
      <c r="G39" s="572"/>
      <c r="H39" s="572"/>
      <c r="I39" s="572"/>
      <c r="M39" s="227"/>
      <c r="N39" s="173"/>
      <c r="O39" s="173"/>
      <c r="P39" s="173"/>
      <c r="R39" s="173"/>
      <c r="S39" s="173"/>
      <c r="T39" s="172"/>
    </row>
    <row r="40" spans="2:20" ht="15.75" customHeight="1" x14ac:dyDescent="0.25">
      <c r="B40" s="128" t="s">
        <v>215</v>
      </c>
      <c r="C40" s="185"/>
      <c r="D40" s="185"/>
      <c r="E40" s="185"/>
      <c r="M40" s="227"/>
      <c r="N40" s="173"/>
      <c r="O40" s="173"/>
      <c r="P40" s="173"/>
      <c r="R40" s="173"/>
      <c r="S40" s="173"/>
      <c r="T40" s="172"/>
    </row>
    <row r="41" spans="2:20" ht="15.75" customHeight="1" x14ac:dyDescent="0.25">
      <c r="B41" s="195"/>
      <c r="C41" s="219"/>
      <c r="D41" s="219"/>
      <c r="E41" s="219"/>
      <c r="F41" s="195"/>
      <c r="G41" s="195"/>
      <c r="H41" s="195"/>
      <c r="I41" s="195"/>
      <c r="J41" s="195"/>
      <c r="K41" s="195"/>
      <c r="L41" s="195"/>
      <c r="M41" s="195"/>
      <c r="N41" s="195"/>
      <c r="O41" s="195"/>
      <c r="P41" s="195"/>
      <c r="Q41" s="195"/>
      <c r="R41" s="195"/>
      <c r="S41" s="195"/>
    </row>
    <row r="42" spans="2:20" ht="15.75" customHeight="1" x14ac:dyDescent="0.25">
      <c r="R42" s="305" t="s">
        <v>355</v>
      </c>
      <c r="S42" s="306"/>
      <c r="T42" s="200"/>
    </row>
    <row r="43" spans="2:20" ht="15.75" customHeight="1" x14ac:dyDescent="0.25">
      <c r="B43" s="191" t="s">
        <v>354</v>
      </c>
      <c r="C43" s="193" t="s">
        <v>2</v>
      </c>
      <c r="D43" s="193"/>
      <c r="E43" s="193"/>
      <c r="F43" s="193" t="s">
        <v>34</v>
      </c>
      <c r="G43" s="193" t="s">
        <v>35</v>
      </c>
      <c r="H43" s="193"/>
      <c r="I43" s="193"/>
      <c r="J43" s="193"/>
      <c r="K43" s="193"/>
      <c r="L43" s="193"/>
      <c r="M43" s="193" t="s">
        <v>36</v>
      </c>
      <c r="N43" s="193" t="s">
        <v>37</v>
      </c>
      <c r="O43" s="194"/>
      <c r="P43" s="194"/>
      <c r="Q43" s="194"/>
      <c r="R43" s="195" t="s">
        <v>81</v>
      </c>
      <c r="S43" s="196"/>
      <c r="T43" s="200"/>
    </row>
    <row r="44" spans="2:20" ht="15.75" customHeight="1" x14ac:dyDescent="0.25">
      <c r="B44" s="197"/>
      <c r="C44" s="146"/>
      <c r="D44" s="146"/>
      <c r="E44" s="146"/>
      <c r="F44" s="146"/>
      <c r="G44" s="146"/>
      <c r="H44" s="146"/>
      <c r="I44" s="146"/>
      <c r="J44" s="146"/>
      <c r="K44" s="146"/>
      <c r="L44" s="146"/>
      <c r="M44" s="146"/>
      <c r="N44" s="146"/>
      <c r="O44" s="136"/>
      <c r="P44" s="136"/>
      <c r="Q44" s="136"/>
      <c r="R44" s="305"/>
      <c r="S44" s="306"/>
      <c r="T44" s="200"/>
    </row>
    <row r="45" spans="2:20" ht="15.75" customHeight="1" x14ac:dyDescent="0.25">
      <c r="B45" s="197"/>
      <c r="C45" s="146"/>
      <c r="D45" s="146"/>
      <c r="E45" s="146"/>
      <c r="F45" s="146"/>
      <c r="G45" s="146"/>
      <c r="H45" s="146"/>
      <c r="I45" s="146"/>
      <c r="J45" s="146"/>
      <c r="K45" s="146"/>
      <c r="L45" s="146"/>
      <c r="M45" s="146"/>
      <c r="N45" s="146"/>
      <c r="O45" s="136"/>
      <c r="P45" s="136"/>
      <c r="Q45" s="136"/>
    </row>
    <row r="46" spans="2:20" ht="15.75" customHeight="1" x14ac:dyDescent="0.25">
      <c r="B46" s="213"/>
      <c r="C46" s="214"/>
      <c r="D46" s="214"/>
      <c r="E46" s="214"/>
      <c r="F46" s="215"/>
      <c r="G46" s="216"/>
      <c r="H46" s="216"/>
      <c r="I46" s="216"/>
      <c r="J46" s="216"/>
      <c r="K46" s="216"/>
      <c r="L46" s="216"/>
      <c r="M46" s="164"/>
      <c r="N46" s="212"/>
    </row>
    <row r="47" spans="2:20" ht="15.75" customHeight="1" x14ac:dyDescent="0.25">
      <c r="B47" s="213"/>
      <c r="C47" s="214"/>
      <c r="D47" s="214"/>
      <c r="E47" s="214"/>
      <c r="F47" s="215"/>
      <c r="G47" s="216"/>
      <c r="H47" s="216"/>
      <c r="I47" s="216"/>
      <c r="J47" s="216"/>
      <c r="K47" s="216"/>
      <c r="L47" s="216"/>
      <c r="M47" s="164"/>
      <c r="N47" s="212"/>
    </row>
    <row r="48" spans="2:20" ht="15.75" customHeight="1" x14ac:dyDescent="0.25">
      <c r="B48" s="213"/>
      <c r="C48" s="214"/>
      <c r="D48" s="214"/>
      <c r="E48" s="214"/>
      <c r="F48" s="215"/>
      <c r="G48" s="216"/>
      <c r="H48" s="216"/>
      <c r="I48" s="216"/>
      <c r="J48" s="216"/>
      <c r="K48" s="216"/>
      <c r="L48" s="216"/>
      <c r="M48" s="164"/>
      <c r="N48" s="212"/>
    </row>
    <row r="49" spans="2:23" ht="15.75" customHeight="1" x14ac:dyDescent="0.25">
      <c r="B49" s="213"/>
      <c r="C49" s="214"/>
      <c r="D49" s="214"/>
      <c r="E49" s="214"/>
      <c r="F49" s="215"/>
      <c r="G49" s="216"/>
      <c r="H49" s="216"/>
      <c r="I49" s="216"/>
      <c r="J49" s="216"/>
      <c r="K49" s="216"/>
      <c r="L49" s="216"/>
      <c r="M49" s="164"/>
      <c r="N49" s="212"/>
    </row>
    <row r="50" spans="2:23" ht="15.75" customHeight="1" x14ac:dyDescent="0.25">
      <c r="B50" s="238"/>
      <c r="C50" s="233"/>
      <c r="D50" s="233"/>
      <c r="E50" s="233"/>
      <c r="F50" s="215"/>
      <c r="G50" s="239"/>
      <c r="H50" s="239"/>
      <c r="I50" s="239"/>
      <c r="J50" s="239"/>
      <c r="K50" s="239"/>
      <c r="L50" s="239"/>
      <c r="M50" s="241"/>
      <c r="N50" s="244"/>
      <c r="O50" s="141"/>
      <c r="P50" s="141"/>
      <c r="Q50" s="141"/>
    </row>
    <row r="51" spans="2:23" ht="15.75" customHeight="1" x14ac:dyDescent="0.25">
      <c r="B51" s="238"/>
      <c r="C51" s="233"/>
      <c r="D51" s="233"/>
      <c r="E51" s="233"/>
      <c r="F51" s="215"/>
      <c r="G51" s="239"/>
      <c r="H51" s="239"/>
      <c r="I51" s="239"/>
      <c r="J51" s="239"/>
      <c r="K51" s="239"/>
      <c r="L51" s="239"/>
      <c r="M51" s="241"/>
      <c r="N51" s="244"/>
      <c r="O51" s="141"/>
      <c r="P51" s="141"/>
      <c r="Q51" s="141"/>
    </row>
    <row r="52" spans="2:23" ht="15.75" customHeight="1" x14ac:dyDescent="0.25">
      <c r="B52" s="238"/>
      <c r="C52" s="233"/>
      <c r="D52" s="233"/>
      <c r="E52" s="233"/>
      <c r="F52" s="215"/>
      <c r="G52" s="239"/>
      <c r="H52" s="239"/>
      <c r="I52" s="239"/>
      <c r="J52" s="239"/>
      <c r="K52" s="239"/>
      <c r="L52" s="239"/>
      <c r="M52" s="241"/>
      <c r="N52" s="244"/>
      <c r="O52" s="141"/>
      <c r="P52" s="141"/>
      <c r="Q52" s="141"/>
      <c r="V52" s="457" t="s">
        <v>301</v>
      </c>
      <c r="W52" s="173">
        <f>W22</f>
        <v>317619.42</v>
      </c>
    </row>
    <row r="53" spans="2:23" ht="15.75" customHeight="1" x14ac:dyDescent="0.25">
      <c r="B53" s="238"/>
      <c r="C53" s="233"/>
      <c r="D53" s="233"/>
      <c r="E53" s="233"/>
      <c r="F53" s="215"/>
      <c r="G53" s="239"/>
      <c r="H53" s="239"/>
      <c r="I53" s="239"/>
      <c r="J53" s="239"/>
      <c r="K53" s="239"/>
      <c r="L53" s="239"/>
      <c r="M53" s="235"/>
      <c r="N53" s="212"/>
      <c r="O53" s="240"/>
      <c r="P53" s="166"/>
      <c r="Q53" s="147"/>
      <c r="R53" s="144"/>
      <c r="S53" s="144"/>
      <c r="T53" s="165"/>
    </row>
    <row r="54" spans="2:23" ht="15.75" customHeight="1" x14ac:dyDescent="0.25">
      <c r="B54" s="238"/>
      <c r="C54" s="233"/>
      <c r="D54" s="233"/>
      <c r="E54" s="233"/>
      <c r="F54" s="215"/>
      <c r="G54" s="239"/>
      <c r="H54" s="239"/>
      <c r="I54" s="239"/>
      <c r="J54" s="239"/>
      <c r="K54" s="239"/>
      <c r="L54" s="239"/>
      <c r="M54" s="235"/>
      <c r="N54" s="212"/>
      <c r="O54" s="240"/>
      <c r="P54" s="240"/>
      <c r="Q54" s="141"/>
    </row>
    <row r="55" spans="2:23" ht="15.75" customHeight="1" x14ac:dyDescent="0.25">
      <c r="B55" s="238"/>
      <c r="C55" s="233"/>
      <c r="D55" s="233"/>
      <c r="E55" s="233"/>
      <c r="F55" s="215"/>
      <c r="G55" s="239"/>
      <c r="H55" s="239"/>
      <c r="I55" s="239"/>
      <c r="J55" s="239"/>
      <c r="K55" s="239"/>
      <c r="L55" s="239"/>
      <c r="M55" s="241"/>
      <c r="N55" s="217"/>
      <c r="O55" s="240"/>
      <c r="P55" s="240"/>
      <c r="Q55" s="141"/>
    </row>
    <row r="56" spans="2:23" ht="15.75" customHeight="1" x14ac:dyDescent="0.25"/>
    <row r="57" spans="2:23" ht="15.75" customHeight="1" x14ac:dyDescent="0.25">
      <c r="F57" s="175"/>
      <c r="G57" s="243"/>
      <c r="H57" s="243"/>
      <c r="I57" s="243"/>
      <c r="J57" s="243"/>
      <c r="K57" s="243"/>
      <c r="L57" s="243"/>
    </row>
    <row r="58" spans="2:23" ht="15.75" customHeight="1" x14ac:dyDescent="0.25"/>
    <row r="59" spans="2:23" ht="15.75" customHeight="1" x14ac:dyDescent="0.25">
      <c r="W59" s="173"/>
    </row>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9:I39"/>
    <mergeCell ref="B30:G30"/>
    <mergeCell ref="B25:G25"/>
    <mergeCell ref="B27:G27"/>
    <mergeCell ref="B29:G29"/>
  </mergeCells>
  <conditionalFormatting sqref="A7:P21 U7:X21 R7:S21">
    <cfRule type="expression" dxfId="20" priority="1">
      <formula>MOD(ROW(),2)=0</formula>
    </cfRule>
  </conditionalFormatting>
  <hyperlinks>
    <hyperlink ref="B30" r:id="rId1"/>
  </hyperlinks>
  <printOptions horizontalCentered="1" gridLines="1"/>
  <pageMargins left="0" right="0" top="0.75" bottom="0.75" header="0.3" footer="0.3"/>
  <pageSetup scale="54" orientation="landscape"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41"/>
  <sheetViews>
    <sheetView topLeftCell="B1" zoomScale="90" zoomScaleNormal="90" workbookViewId="0">
      <selection activeCell="B26" sqref="B26"/>
    </sheetView>
  </sheetViews>
  <sheetFormatPr defaultColWidth="9.140625" defaultRowHeight="15" x14ac:dyDescent="0.25"/>
  <cols>
    <col min="1" max="1" width="9.140625" style="2" hidden="1" customWidth="1"/>
    <col min="2" max="2" width="53.28515625" style="2" customWidth="1"/>
    <col min="3" max="3" width="30.85546875" style="2" customWidth="1"/>
    <col min="4" max="4" width="13.7109375" style="2" customWidth="1"/>
    <col min="5" max="5" width="16.8554687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5703125" style="2" customWidth="1"/>
    <col min="20" max="16384" width="9.140625" style="2"/>
  </cols>
  <sheetData>
    <row r="1" spans="1:20" ht="15.6" customHeight="1" x14ac:dyDescent="0.25">
      <c r="B1" s="1" t="s">
        <v>42</v>
      </c>
      <c r="Q1" s="581" t="s">
        <v>133</v>
      </c>
      <c r="R1" s="581"/>
      <c r="S1" s="581"/>
    </row>
    <row r="2" spans="1:20" x14ac:dyDescent="0.25">
      <c r="B2" s="59" t="s">
        <v>131</v>
      </c>
      <c r="C2" s="112">
        <v>43465</v>
      </c>
      <c r="M2" s="50"/>
      <c r="N2" s="50"/>
      <c r="P2" s="24"/>
      <c r="Q2" s="583" t="s">
        <v>142</v>
      </c>
      <c r="R2" s="583"/>
      <c r="S2" s="583"/>
    </row>
    <row r="3" spans="1:20" ht="15.75" thickBot="1" x14ac:dyDescent="0.3">
      <c r="A3" s="2" t="s">
        <v>16</v>
      </c>
      <c r="B3" s="34" t="s">
        <v>68</v>
      </c>
      <c r="C3" s="5"/>
      <c r="D3" s="5"/>
      <c r="E3" s="5"/>
      <c r="P3" s="24"/>
      <c r="Q3" s="35"/>
      <c r="R3" s="25"/>
    </row>
    <row r="4" spans="1:20" x14ac:dyDescent="0.25">
      <c r="B4" s="5" t="s">
        <v>148</v>
      </c>
      <c r="M4" s="56" t="s">
        <v>28</v>
      </c>
      <c r="N4" s="56" t="s">
        <v>28</v>
      </c>
      <c r="O4" s="56" t="s">
        <v>28</v>
      </c>
      <c r="P4" s="6"/>
      <c r="Q4" s="60" t="s">
        <v>29</v>
      </c>
      <c r="R4" s="60" t="s">
        <v>31</v>
      </c>
      <c r="S4" s="60" t="s">
        <v>23</v>
      </c>
      <c r="T4" s="4"/>
    </row>
    <row r="5" spans="1:20" ht="15.75" thickBot="1" x14ac:dyDescent="0.3">
      <c r="G5" s="113" t="s">
        <v>137</v>
      </c>
      <c r="H5" s="113" t="s">
        <v>137</v>
      </c>
      <c r="M5" s="57" t="s">
        <v>27</v>
      </c>
      <c r="N5" s="57" t="s">
        <v>26</v>
      </c>
      <c r="O5" s="57" t="s">
        <v>25</v>
      </c>
      <c r="P5" s="6"/>
      <c r="Q5" s="61" t="s">
        <v>30</v>
      </c>
      <c r="R5" s="61" t="s">
        <v>30</v>
      </c>
      <c r="S5" s="61" t="s">
        <v>30</v>
      </c>
      <c r="T5" s="4"/>
    </row>
    <row r="6" spans="1:20" ht="85.5" customHeight="1" thickBot="1" x14ac:dyDescent="0.3">
      <c r="B6" s="55" t="s">
        <v>1</v>
      </c>
      <c r="C6" s="55" t="s">
        <v>113</v>
      </c>
      <c r="D6" s="55" t="s">
        <v>96</v>
      </c>
      <c r="E6" s="55" t="s">
        <v>3</v>
      </c>
      <c r="F6" s="55" t="s">
        <v>4</v>
      </c>
      <c r="G6" s="72" t="s">
        <v>121</v>
      </c>
      <c r="H6" s="72" t="s">
        <v>122</v>
      </c>
      <c r="I6" s="72" t="s">
        <v>119</v>
      </c>
      <c r="J6" s="72" t="s">
        <v>120</v>
      </c>
      <c r="K6" s="72" t="s">
        <v>107</v>
      </c>
      <c r="L6" s="54" t="s">
        <v>5</v>
      </c>
      <c r="M6" s="58" t="s">
        <v>6</v>
      </c>
      <c r="N6" s="58" t="s">
        <v>6</v>
      </c>
      <c r="O6" s="58" t="s">
        <v>6</v>
      </c>
      <c r="P6" s="6"/>
      <c r="Q6" s="62"/>
      <c r="R6" s="67" t="s">
        <v>32</v>
      </c>
      <c r="S6" s="68" t="s">
        <v>33</v>
      </c>
    </row>
    <row r="7" spans="1:20" hidden="1" x14ac:dyDescent="0.25">
      <c r="B7" s="2" t="s">
        <v>8</v>
      </c>
      <c r="C7" s="63" t="s">
        <v>95</v>
      </c>
      <c r="D7" s="63" t="s">
        <v>97</v>
      </c>
      <c r="E7" s="2" t="s">
        <v>134</v>
      </c>
      <c r="F7" s="2" t="s">
        <v>7</v>
      </c>
      <c r="G7" s="114">
        <v>2.7699999999999999E-2</v>
      </c>
      <c r="H7" s="114">
        <v>0.15060000000000001</v>
      </c>
      <c r="I7" s="115">
        <v>43646</v>
      </c>
      <c r="J7" s="115">
        <v>43647</v>
      </c>
      <c r="K7" s="115">
        <v>43282</v>
      </c>
      <c r="L7" s="116" t="s">
        <v>136</v>
      </c>
      <c r="M7" s="49">
        <v>0</v>
      </c>
      <c r="N7" s="49">
        <v>0</v>
      </c>
      <c r="O7" s="47">
        <f>M7+N7</f>
        <v>0</v>
      </c>
      <c r="P7" s="32"/>
      <c r="Q7" s="33">
        <v>0</v>
      </c>
      <c r="R7" s="47"/>
      <c r="S7" s="48">
        <f>Q7+R7</f>
        <v>0</v>
      </c>
    </row>
    <row r="8" spans="1:20" ht="30" hidden="1" customHeight="1" x14ac:dyDescent="0.25">
      <c r="B8" s="2" t="s">
        <v>114</v>
      </c>
      <c r="C8" s="66" t="s">
        <v>108</v>
      </c>
      <c r="D8" s="64" t="s">
        <v>109</v>
      </c>
      <c r="E8" s="2" t="s">
        <v>135</v>
      </c>
      <c r="F8" s="2" t="s">
        <v>7</v>
      </c>
      <c r="G8" s="114">
        <v>3.1399999999999997E-2</v>
      </c>
      <c r="H8" s="114">
        <v>0.16209999999999999</v>
      </c>
      <c r="I8" s="115">
        <v>42916</v>
      </c>
      <c r="J8" s="115">
        <v>42917</v>
      </c>
      <c r="K8" s="115">
        <v>42552</v>
      </c>
      <c r="L8" s="116" t="s">
        <v>123</v>
      </c>
      <c r="M8" s="49">
        <v>0</v>
      </c>
      <c r="N8" s="49"/>
      <c r="O8" s="47">
        <f>M8+N8</f>
        <v>0</v>
      </c>
      <c r="P8" s="32"/>
      <c r="Q8" s="33">
        <v>0</v>
      </c>
      <c r="R8" s="47"/>
      <c r="S8" s="48">
        <f>Q8+R8</f>
        <v>0</v>
      </c>
    </row>
    <row r="9" spans="1:20" ht="30" hidden="1" x14ac:dyDescent="0.25">
      <c r="B9" s="2" t="s">
        <v>22</v>
      </c>
      <c r="C9" s="66" t="s">
        <v>118</v>
      </c>
      <c r="D9" s="63" t="s">
        <v>110</v>
      </c>
      <c r="E9" s="2" t="s">
        <v>124</v>
      </c>
      <c r="F9" s="2" t="s">
        <v>7</v>
      </c>
      <c r="G9" s="114">
        <v>3.1399999999999997E-2</v>
      </c>
      <c r="H9" s="114">
        <v>0.16209999999999999</v>
      </c>
      <c r="I9" s="115">
        <v>42916</v>
      </c>
      <c r="J9" s="115">
        <v>42917</v>
      </c>
      <c r="K9" s="115">
        <v>42552</v>
      </c>
      <c r="L9" s="116" t="s">
        <v>123</v>
      </c>
      <c r="M9" s="49">
        <v>0</v>
      </c>
      <c r="N9" s="49">
        <v>0</v>
      </c>
      <c r="O9" s="47">
        <f>M9+N9</f>
        <v>0</v>
      </c>
      <c r="P9" s="32"/>
      <c r="Q9" s="33">
        <v>0</v>
      </c>
      <c r="R9" s="47">
        <v>0</v>
      </c>
      <c r="S9" s="48">
        <f>Q9+R9</f>
        <v>0</v>
      </c>
    </row>
    <row r="10" spans="1:20" x14ac:dyDescent="0.25">
      <c r="C10" s="63"/>
      <c r="D10" s="63"/>
      <c r="E10" s="51"/>
      <c r="G10" s="84"/>
      <c r="H10" s="84"/>
      <c r="I10" s="79"/>
      <c r="J10" s="79"/>
      <c r="K10" s="79"/>
      <c r="L10" s="64"/>
      <c r="M10" s="20"/>
      <c r="N10" s="105"/>
      <c r="O10" s="20"/>
      <c r="P10" s="65"/>
      <c r="Q10" s="106"/>
      <c r="R10" s="20"/>
      <c r="S10" s="21"/>
    </row>
    <row r="11" spans="1:20" x14ac:dyDescent="0.25">
      <c r="B11" s="24"/>
      <c r="C11" s="63"/>
      <c r="D11" s="63"/>
      <c r="L11" s="3" t="s">
        <v>38</v>
      </c>
      <c r="M11" s="46">
        <f>SUM(M7:M10)</f>
        <v>0</v>
      </c>
      <c r="N11" s="46">
        <f>SUM(N7:N10)</f>
        <v>0</v>
      </c>
      <c r="O11" s="46">
        <f>SUM(O7:O10)</f>
        <v>0</v>
      </c>
      <c r="P11" s="46"/>
      <c r="Q11" s="46">
        <f>SUM(Q7:Q10)</f>
        <v>0</v>
      </c>
      <c r="R11" s="46">
        <f>SUM(R7:R10)</f>
        <v>0</v>
      </c>
      <c r="S11" s="18">
        <f>SUM(S7:S10)</f>
        <v>0</v>
      </c>
    </row>
    <row r="12" spans="1:20" x14ac:dyDescent="0.25">
      <c r="B12" s="24"/>
      <c r="C12" s="63"/>
      <c r="D12" s="63"/>
      <c r="L12" s="3"/>
      <c r="M12" s="46"/>
      <c r="N12" s="46"/>
      <c r="O12" s="46"/>
      <c r="P12" s="24"/>
      <c r="Q12" s="46"/>
      <c r="R12" s="46"/>
      <c r="S12" s="48"/>
    </row>
    <row r="13" spans="1:20" x14ac:dyDescent="0.25">
      <c r="B13" s="5" t="s">
        <v>111</v>
      </c>
      <c r="C13" s="63"/>
      <c r="D13" s="63"/>
      <c r="L13" s="3"/>
      <c r="M13" s="46"/>
      <c r="N13" s="46"/>
      <c r="O13" s="46"/>
      <c r="P13" s="24"/>
      <c r="Q13" s="46"/>
      <c r="R13" s="46"/>
      <c r="S13" s="48"/>
    </row>
    <row r="14" spans="1:20" ht="31.5" customHeight="1" x14ac:dyDescent="0.25">
      <c r="B14" s="584" t="s">
        <v>112</v>
      </c>
      <c r="C14" s="584"/>
      <c r="D14" s="584"/>
      <c r="E14" s="584"/>
      <c r="F14" s="584"/>
      <c r="G14" s="82"/>
      <c r="H14" s="82"/>
      <c r="I14" s="78"/>
      <c r="L14" s="3"/>
      <c r="S14" s="22"/>
    </row>
    <row r="15" spans="1:20" x14ac:dyDescent="0.25">
      <c r="C15" s="63"/>
      <c r="D15" s="63"/>
      <c r="L15" s="3"/>
      <c r="M15" s="46"/>
      <c r="N15" s="46"/>
      <c r="O15" s="46"/>
      <c r="Q15" s="46"/>
      <c r="R15" s="46"/>
      <c r="S15" s="48"/>
    </row>
    <row r="16" spans="1:20" ht="44.25" customHeight="1" x14ac:dyDescent="0.25">
      <c r="B16" s="585" t="s">
        <v>115</v>
      </c>
      <c r="C16" s="585"/>
      <c r="D16" s="585"/>
      <c r="E16" s="585"/>
      <c r="F16" s="585"/>
      <c r="G16" s="80"/>
      <c r="H16" s="80"/>
      <c r="I16" s="76"/>
      <c r="L16" s="3"/>
      <c r="M16" s="46"/>
      <c r="N16" s="46"/>
      <c r="O16" s="46"/>
      <c r="Q16" s="46"/>
      <c r="R16" s="46"/>
      <c r="S16" s="48"/>
    </row>
    <row r="17" spans="1:20" x14ac:dyDescent="0.25">
      <c r="B17" s="73"/>
      <c r="C17" s="73"/>
      <c r="D17" s="73"/>
      <c r="E17" s="73"/>
      <c r="F17" s="73"/>
      <c r="G17" s="80"/>
      <c r="H17" s="80"/>
      <c r="I17" s="76"/>
      <c r="L17" s="3"/>
      <c r="M17" s="46"/>
      <c r="N17" s="46"/>
      <c r="O17" s="46"/>
      <c r="Q17" s="46"/>
      <c r="R17" s="46"/>
      <c r="S17" s="48"/>
    </row>
    <row r="18" spans="1:20" ht="30" customHeight="1" x14ac:dyDescent="0.25">
      <c r="B18" s="585" t="s">
        <v>139</v>
      </c>
      <c r="C18" s="585"/>
      <c r="D18" s="585"/>
      <c r="E18" s="585"/>
      <c r="F18" s="585"/>
      <c r="G18" s="118"/>
      <c r="H18" s="118"/>
      <c r="I18" s="118"/>
      <c r="L18" s="3"/>
      <c r="M18" s="46"/>
      <c r="N18" s="46"/>
      <c r="O18" s="46"/>
      <c r="Q18" s="46"/>
      <c r="R18" s="46"/>
      <c r="S18" s="48"/>
    </row>
    <row r="19" spans="1:20" ht="19.5" customHeight="1" x14ac:dyDescent="0.25">
      <c r="B19" s="586" t="s">
        <v>138</v>
      </c>
      <c r="C19" s="586"/>
      <c r="D19" s="586"/>
      <c r="E19" s="586"/>
      <c r="F19" s="586"/>
      <c r="G19" s="118"/>
      <c r="H19" s="118"/>
      <c r="I19" s="118"/>
      <c r="L19" s="3"/>
      <c r="M19" s="46"/>
      <c r="N19" s="46"/>
      <c r="O19" s="46"/>
      <c r="Q19" s="46"/>
      <c r="R19" s="46"/>
      <c r="S19" s="48"/>
    </row>
    <row r="20" spans="1:20" x14ac:dyDescent="0.25">
      <c r="B20" s="119"/>
      <c r="C20" s="119"/>
      <c r="D20" s="119"/>
      <c r="E20" s="119"/>
      <c r="F20" s="119"/>
      <c r="G20" s="119"/>
      <c r="H20" s="119"/>
      <c r="I20" s="119"/>
      <c r="L20" s="3"/>
      <c r="M20" s="46"/>
      <c r="N20" s="46"/>
      <c r="O20" s="46"/>
      <c r="Q20" s="46"/>
      <c r="R20" s="46"/>
      <c r="S20" s="48"/>
    </row>
    <row r="21" spans="1:20" x14ac:dyDescent="0.25">
      <c r="B21" s="4" t="s">
        <v>98</v>
      </c>
      <c r="C21" s="70" t="s">
        <v>101</v>
      </c>
      <c r="D21" s="70" t="s">
        <v>102</v>
      </c>
      <c r="E21" s="73"/>
      <c r="F21" s="73"/>
      <c r="G21" s="80"/>
      <c r="H21" s="80"/>
      <c r="I21" s="76"/>
      <c r="L21" s="3"/>
      <c r="M21" s="46"/>
      <c r="N21" s="46"/>
      <c r="O21" s="46"/>
      <c r="Q21" s="46"/>
      <c r="R21" s="46"/>
      <c r="S21" s="48"/>
    </row>
    <row r="22" spans="1:20" x14ac:dyDescent="0.25">
      <c r="C22" s="63"/>
      <c r="D22" s="63"/>
      <c r="E22" s="73"/>
      <c r="F22" s="73"/>
      <c r="G22" s="80"/>
      <c r="H22" s="80"/>
      <c r="I22" s="76"/>
      <c r="L22" s="3"/>
      <c r="M22" s="46"/>
      <c r="N22" s="46"/>
      <c r="O22" s="46"/>
      <c r="Q22" s="46"/>
      <c r="R22" s="46"/>
      <c r="S22" s="48"/>
    </row>
    <row r="23" spans="1:20" x14ac:dyDescent="0.25">
      <c r="C23" s="63"/>
      <c r="D23" s="63"/>
      <c r="L23" s="3"/>
      <c r="M23" s="46"/>
      <c r="N23" s="46"/>
      <c r="O23" s="46"/>
      <c r="Q23" s="46"/>
      <c r="R23" s="46"/>
      <c r="S23" s="48"/>
    </row>
    <row r="24" spans="1:20" x14ac:dyDescent="0.25">
      <c r="C24" s="63"/>
      <c r="D24" s="63"/>
      <c r="L24" s="3"/>
      <c r="M24" s="46"/>
      <c r="N24" s="46"/>
      <c r="O24" s="46"/>
      <c r="Q24" s="46"/>
      <c r="R24" s="46"/>
      <c r="S24" s="48"/>
    </row>
    <row r="25" spans="1:20" ht="15.75" x14ac:dyDescent="0.25">
      <c r="B25" s="120"/>
      <c r="C25" s="63"/>
      <c r="D25" s="63"/>
      <c r="L25" s="3"/>
      <c r="M25" s="46"/>
      <c r="N25" s="46"/>
      <c r="O25" s="46"/>
      <c r="Q25" s="46"/>
      <c r="R25" s="46"/>
      <c r="S25" s="48"/>
    </row>
    <row r="26" spans="1:20" x14ac:dyDescent="0.25">
      <c r="B26" s="117" t="s">
        <v>143</v>
      </c>
      <c r="C26" s="63"/>
      <c r="D26" s="63"/>
      <c r="L26" s="3"/>
      <c r="M26" s="46"/>
      <c r="N26" s="46"/>
      <c r="O26" s="46"/>
      <c r="Q26" s="46"/>
      <c r="R26" s="46"/>
      <c r="S26" s="48"/>
    </row>
    <row r="27" spans="1:20" x14ac:dyDescent="0.25">
      <c r="B27" s="117"/>
      <c r="C27" s="63"/>
      <c r="D27" s="63"/>
      <c r="L27" s="3"/>
      <c r="M27" s="46"/>
      <c r="N27" s="46"/>
      <c r="O27" s="46"/>
      <c r="Q27" s="46"/>
      <c r="R27" s="46"/>
      <c r="S27" s="48"/>
    </row>
    <row r="28" spans="1:20" x14ac:dyDescent="0.25">
      <c r="B28" s="7"/>
      <c r="C28" s="7"/>
      <c r="D28" s="7"/>
      <c r="E28" s="7"/>
      <c r="F28" s="7"/>
      <c r="G28" s="7"/>
      <c r="H28" s="7"/>
      <c r="I28" s="7"/>
      <c r="J28" s="7"/>
      <c r="K28" s="24"/>
      <c r="L28" s="24"/>
      <c r="M28" s="24"/>
      <c r="N28" s="24"/>
      <c r="O28" s="24"/>
      <c r="P28" s="24"/>
      <c r="Q28" s="43"/>
      <c r="R28" s="43"/>
      <c r="S28" s="109"/>
      <c r="T28" s="38"/>
    </row>
    <row r="29" spans="1:20" x14ac:dyDescent="0.25">
      <c r="K29" s="74"/>
      <c r="L29" s="74"/>
      <c r="M29" s="74"/>
      <c r="N29" s="74"/>
      <c r="O29" s="74"/>
      <c r="P29" s="74"/>
      <c r="Q29" s="108" t="s">
        <v>82</v>
      </c>
      <c r="R29" s="110"/>
      <c r="S29" s="111"/>
    </row>
    <row r="30" spans="1:20" ht="29.25" x14ac:dyDescent="0.25">
      <c r="B30" s="13" t="s">
        <v>39</v>
      </c>
      <c r="C30" s="85" t="s">
        <v>2</v>
      </c>
      <c r="D30" s="85" t="s">
        <v>34</v>
      </c>
      <c r="E30" s="86" t="s">
        <v>35</v>
      </c>
      <c r="F30" s="85" t="s">
        <v>36</v>
      </c>
      <c r="G30" s="582" t="s">
        <v>37</v>
      </c>
      <c r="H30" s="582"/>
      <c r="I30" s="582"/>
      <c r="J30" s="85"/>
      <c r="K30" s="104"/>
      <c r="L30" s="104"/>
      <c r="M30" s="582"/>
      <c r="N30" s="582"/>
      <c r="O30" s="7"/>
      <c r="P30" s="7"/>
      <c r="Q30" s="41" t="s">
        <v>81</v>
      </c>
      <c r="R30" s="41"/>
      <c r="S30" s="42"/>
    </row>
    <row r="31" spans="1:20" ht="15" customHeight="1" x14ac:dyDescent="0.25">
      <c r="A31" s="24"/>
      <c r="C31" s="88"/>
      <c r="D31" s="100"/>
      <c r="E31" s="89"/>
      <c r="F31" s="92"/>
      <c r="G31" s="580"/>
      <c r="H31" s="580"/>
      <c r="I31" s="580"/>
      <c r="J31" s="580"/>
      <c r="K31" s="93"/>
      <c r="L31" s="94"/>
      <c r="M31" s="95"/>
      <c r="N31" s="95"/>
      <c r="O31" s="14"/>
      <c r="P31" s="14"/>
    </row>
    <row r="32" spans="1:20" x14ac:dyDescent="0.25">
      <c r="B32" s="28"/>
      <c r="C32" s="99"/>
      <c r="D32" s="101"/>
      <c r="E32" s="90"/>
      <c r="F32" s="11"/>
      <c r="G32" s="29"/>
      <c r="H32" s="29"/>
      <c r="I32" s="29"/>
      <c r="J32" s="29"/>
      <c r="K32" s="29"/>
      <c r="L32" s="27"/>
      <c r="M32" s="26"/>
      <c r="N32" s="69"/>
    </row>
    <row r="33" spans="3:16" ht="16.5" customHeight="1" x14ac:dyDescent="0.25">
      <c r="C33" s="98"/>
      <c r="D33" s="101"/>
      <c r="E33" s="90"/>
      <c r="F33" s="102"/>
      <c r="G33" s="29"/>
      <c r="H33" s="29"/>
      <c r="I33" s="29"/>
      <c r="J33" s="29"/>
      <c r="K33" s="29"/>
      <c r="L33" s="30"/>
      <c r="M33" s="16"/>
      <c r="N33" s="69"/>
      <c r="O33" s="69"/>
      <c r="P33" s="24"/>
    </row>
    <row r="34" spans="3:16" ht="15" hidden="1" customHeight="1" x14ac:dyDescent="0.25">
      <c r="D34" s="35"/>
      <c r="E34" s="87"/>
      <c r="F34" s="64"/>
    </row>
    <row r="35" spans="3:16" ht="15" customHeight="1" x14ac:dyDescent="0.25">
      <c r="D35" s="35"/>
      <c r="E35" s="91"/>
      <c r="F35" s="53"/>
      <c r="G35" s="71"/>
      <c r="H35" s="71"/>
      <c r="I35" s="71"/>
      <c r="J35" s="71"/>
      <c r="K35" s="71"/>
    </row>
    <row r="36" spans="3:16" x14ac:dyDescent="0.25">
      <c r="C36" s="98"/>
      <c r="D36" s="35"/>
      <c r="E36" s="87"/>
      <c r="F36" s="97"/>
    </row>
    <row r="37" spans="3:16" x14ac:dyDescent="0.25">
      <c r="D37" s="35"/>
      <c r="E37" s="87"/>
      <c r="F37" s="64"/>
    </row>
    <row r="38" spans="3:16" ht="15" customHeight="1" x14ac:dyDescent="0.25">
      <c r="D38" s="35"/>
      <c r="E38" s="87"/>
      <c r="F38" s="64"/>
    </row>
    <row r="39" spans="3:16" x14ac:dyDescent="0.25">
      <c r="E39" s="103">
        <f>SUM(E31:E38)</f>
        <v>0</v>
      </c>
    </row>
    <row r="40" spans="3:16" x14ac:dyDescent="0.25">
      <c r="E40" s="15"/>
      <c r="F40" s="15"/>
      <c r="G40" s="81"/>
      <c r="H40" s="81"/>
      <c r="I40" s="77"/>
      <c r="J40" s="15"/>
      <c r="K40" s="15"/>
      <c r="L40" s="15"/>
      <c r="M40" s="15"/>
      <c r="N40" s="15"/>
      <c r="O40" s="15"/>
    </row>
    <row r="41" spans="3:16" x14ac:dyDescent="0.25">
      <c r="E41" s="15"/>
      <c r="F41" s="15"/>
      <c r="G41" s="81"/>
      <c r="H41" s="81"/>
      <c r="I41" s="77"/>
      <c r="J41" s="15"/>
      <c r="K41" s="15"/>
      <c r="L41" s="15"/>
      <c r="M41" s="15"/>
      <c r="N41" s="15"/>
      <c r="O41" s="15"/>
    </row>
  </sheetData>
  <mergeCells count="9">
    <mergeCell ref="G31:J31"/>
    <mergeCell ref="Q1:S1"/>
    <mergeCell ref="M30:N30"/>
    <mergeCell ref="Q2:S2"/>
    <mergeCell ref="B14:F14"/>
    <mergeCell ref="B16:F16"/>
    <mergeCell ref="G30:I30"/>
    <mergeCell ref="B18:F18"/>
    <mergeCell ref="B19:F19"/>
  </mergeCells>
  <hyperlinks>
    <hyperlink ref="B19" r:id="rId1"/>
    <hyperlink ref="B26" r:id="rId2"/>
  </hyperlinks>
  <printOptions horizontalCentered="1" gridLines="1"/>
  <pageMargins left="0" right="0" top="0.75" bottom="0.75" header="0.3" footer="0.3"/>
  <pageSetup scale="45" orientation="landscape" horizontalDpi="1200" verticalDpi="1200"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Y7" sqref="Y7:Y21"/>
    </sheetView>
  </sheetViews>
  <sheetFormatPr defaultColWidth="9.140625" defaultRowHeight="15" x14ac:dyDescent="0.25"/>
  <cols>
    <col min="1" max="1" width="7.85546875" style="135" customWidth="1"/>
    <col min="2" max="2" width="70.7109375" style="135" bestFit="1" customWidth="1"/>
    <col min="3" max="3" width="36.28515625" style="135" customWidth="1"/>
    <col min="4" max="4" width="15.85546875" style="135" customWidth="1"/>
    <col min="5" max="5" width="10.7109375" style="135" customWidth="1"/>
    <col min="6" max="6" width="19.42578125" style="135" customWidth="1"/>
    <col min="7" max="7" width="24.42578125" style="135" customWidth="1"/>
    <col min="8" max="8" width="11.28515625" style="135" customWidth="1"/>
    <col min="9" max="9" width="13.28515625" style="135" customWidth="1"/>
    <col min="10" max="10" width="13.7109375" style="135" customWidth="1"/>
    <col min="11" max="11" width="15.85546875" style="135" customWidth="1"/>
    <col min="12" max="12" width="11.28515625" style="135" customWidth="1"/>
    <col min="13" max="13" width="20.5703125" style="135" customWidth="1"/>
    <col min="14" max="14" width="15.85546875" style="135" bestFit="1" customWidth="1"/>
    <col min="15" max="15" width="13" style="135" bestFit="1" customWidth="1"/>
    <col min="16" max="16" width="15.85546875" style="135" bestFit="1" customWidth="1"/>
    <col min="17" max="17" width="3.7109375" style="135" customWidth="1"/>
    <col min="18" max="18" width="16.85546875" style="135" customWidth="1"/>
    <col min="19" max="19" width="15.85546875" style="135" bestFit="1" customWidth="1"/>
    <col min="20" max="20" width="3.7109375" style="141" customWidth="1"/>
    <col min="21" max="21" width="14" style="135" bestFit="1" customWidth="1"/>
    <col min="22" max="22" width="15" style="135" bestFit="1" customWidth="1"/>
    <col min="23" max="23" width="14" style="135" bestFit="1" customWidth="1"/>
    <col min="24" max="24" width="14.28515625" style="135" customWidth="1"/>
    <col min="25" max="25" width="15.85546875" style="135" bestFit="1" customWidth="1"/>
    <col min="26" max="16384" width="9.140625" style="135"/>
  </cols>
  <sheetData>
    <row r="1" spans="1:25" ht="15.75" customHeight="1" x14ac:dyDescent="0.25">
      <c r="A1" s="132" t="s">
        <v>83</v>
      </c>
    </row>
    <row r="2" spans="1:25" ht="15.75" customHeight="1" x14ac:dyDescent="0.25">
      <c r="A2" s="138" t="str">
        <f>'#3971 Palm Beach Preparatory  '!A2</f>
        <v>Federal Grant Allocations/Reimbursements as of: 06/30/2023</v>
      </c>
      <c r="B2" s="202"/>
      <c r="N2" s="140"/>
      <c r="O2" s="140"/>
      <c r="Q2" s="141"/>
      <c r="R2" s="141"/>
      <c r="S2" s="141"/>
    </row>
    <row r="3" spans="1:25" ht="15.75" customHeight="1" x14ac:dyDescent="0.25">
      <c r="A3" s="142" t="s">
        <v>80</v>
      </c>
      <c r="B3" s="132"/>
      <c r="D3" s="132"/>
      <c r="E3" s="132"/>
      <c r="F3" s="132"/>
      <c r="Q3" s="141"/>
      <c r="R3" s="141"/>
      <c r="S3" s="141"/>
      <c r="U3" s="136"/>
      <c r="V3" s="143"/>
    </row>
    <row r="4" spans="1:25" ht="15.75" customHeight="1" x14ac:dyDescent="0.25">
      <c r="A4" s="132" t="s">
        <v>147</v>
      </c>
      <c r="N4" s="145"/>
      <c r="O4" s="145"/>
      <c r="P4" s="145"/>
      <c r="Q4" s="146"/>
      <c r="R4" s="141"/>
      <c r="S4" s="141"/>
      <c r="T4" s="146"/>
      <c r="U4" s="574" t="s">
        <v>211</v>
      </c>
      <c r="V4" s="574"/>
      <c r="W4" s="574"/>
      <c r="X4" s="148"/>
      <c r="Y4" s="147"/>
    </row>
    <row r="5" spans="1:25" ht="15.75" thickBot="1" x14ac:dyDescent="0.3">
      <c r="H5" s="148"/>
      <c r="I5" s="148"/>
      <c r="N5" s="145"/>
      <c r="O5" s="145"/>
      <c r="P5" s="145"/>
      <c r="Q5" s="146"/>
      <c r="R5" s="150"/>
      <c r="S5" s="150"/>
      <c r="T5" s="146"/>
      <c r="U5" s="577"/>
      <c r="V5" s="577"/>
      <c r="W5" s="577"/>
      <c r="X5" s="146"/>
      <c r="Y5" s="151"/>
    </row>
    <row r="6" spans="1:25" ht="85.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204"/>
      <c r="R6" s="154" t="s">
        <v>256</v>
      </c>
      <c r="S6" s="155" t="s">
        <v>257</v>
      </c>
      <c r="T6" s="204"/>
      <c r="U6" s="363" t="s">
        <v>263</v>
      </c>
      <c r="V6" s="364" t="s">
        <v>350</v>
      </c>
      <c r="W6" s="365" t="s">
        <v>351</v>
      </c>
      <c r="X6" s="410" t="s">
        <v>342</v>
      </c>
      <c r="Y6" s="159" t="str">
        <f>'#3971 Palm Beach Preparatory  '!X6</f>
        <v>Available Budget as of 06/30/2023</v>
      </c>
    </row>
    <row r="7" spans="1:25" ht="15.75" customHeight="1" x14ac:dyDescent="0.25">
      <c r="A7" s="137">
        <v>4201</v>
      </c>
      <c r="B7" s="135" t="s">
        <v>326</v>
      </c>
      <c r="C7" s="392" t="s">
        <v>95</v>
      </c>
      <c r="D7" s="185" t="s">
        <v>218</v>
      </c>
      <c r="E7" s="185" t="s">
        <v>253</v>
      </c>
      <c r="F7" s="135" t="s">
        <v>219</v>
      </c>
      <c r="G7" s="137" t="s">
        <v>7</v>
      </c>
      <c r="H7" s="300">
        <v>2.7199999999999998E-2</v>
      </c>
      <c r="I7" s="300">
        <v>0.15010000000000001</v>
      </c>
      <c r="J7" s="171">
        <v>45107</v>
      </c>
      <c r="K7" s="171">
        <v>45108</v>
      </c>
      <c r="L7" s="171">
        <v>44743</v>
      </c>
      <c r="M7" s="137" t="s">
        <v>212</v>
      </c>
      <c r="N7" s="396">
        <v>312012</v>
      </c>
      <c r="O7" s="539">
        <f>351702-312012</f>
        <v>39690</v>
      </c>
      <c r="P7" s="398">
        <f t="shared" ref="P7:P21" si="0">N7+O7</f>
        <v>351702</v>
      </c>
      <c r="Q7" s="178"/>
      <c r="R7" s="396">
        <v>0</v>
      </c>
      <c r="S7" s="398">
        <f>P7-R7</f>
        <v>351702</v>
      </c>
      <c r="T7" s="178"/>
      <c r="U7" s="396">
        <v>217693.02</v>
      </c>
      <c r="V7" s="397">
        <v>0</v>
      </c>
      <c r="W7" s="397">
        <f>U7+V7</f>
        <v>217693.02</v>
      </c>
      <c r="X7" s="515">
        <v>0</v>
      </c>
      <c r="Y7" s="503">
        <f>S7-W7</f>
        <v>134008.98000000001</v>
      </c>
    </row>
    <row r="8" spans="1:25" ht="15.75" customHeight="1" x14ac:dyDescent="0.25">
      <c r="A8" s="137">
        <v>4253</v>
      </c>
      <c r="B8" s="135" t="s">
        <v>114</v>
      </c>
      <c r="C8" s="392" t="s">
        <v>108</v>
      </c>
      <c r="D8" s="185" t="s">
        <v>216</v>
      </c>
      <c r="E8" s="185" t="s">
        <v>240</v>
      </c>
      <c r="F8" s="135" t="s">
        <v>217</v>
      </c>
      <c r="G8" s="137" t="s">
        <v>7</v>
      </c>
      <c r="H8" s="300">
        <v>2.7199999999999998E-2</v>
      </c>
      <c r="I8" s="300">
        <v>0.15010000000000001</v>
      </c>
      <c r="J8" s="171">
        <v>45107</v>
      </c>
      <c r="K8" s="171">
        <v>45108</v>
      </c>
      <c r="L8" s="171">
        <v>44743</v>
      </c>
      <c r="M8" s="137" t="s">
        <v>212</v>
      </c>
      <c r="N8" s="399">
        <v>15125.23</v>
      </c>
      <c r="O8" s="540">
        <v>0</v>
      </c>
      <c r="P8" s="386">
        <f t="shared" si="0"/>
        <v>15125.23</v>
      </c>
      <c r="Q8" s="178"/>
      <c r="R8" s="399">
        <v>0</v>
      </c>
      <c r="S8" s="386">
        <f>P8-R8</f>
        <v>15125.23</v>
      </c>
      <c r="T8" s="178"/>
      <c r="U8" s="399">
        <v>15125.23</v>
      </c>
      <c r="V8" s="385">
        <v>0</v>
      </c>
      <c r="W8" s="385">
        <f>U8+V8</f>
        <v>15125.23</v>
      </c>
      <c r="X8" s="484">
        <v>0</v>
      </c>
      <c r="Y8" s="458">
        <f>S8-W8</f>
        <v>0</v>
      </c>
    </row>
    <row r="9" spans="1:25" ht="15.75" customHeight="1" x14ac:dyDescent="0.25">
      <c r="A9" s="137">
        <v>4260</v>
      </c>
      <c r="B9" s="136" t="s">
        <v>328</v>
      </c>
      <c r="C9" s="293" t="s">
        <v>329</v>
      </c>
      <c r="D9" s="185" t="s">
        <v>292</v>
      </c>
      <c r="E9" s="185" t="s">
        <v>293</v>
      </c>
      <c r="F9" s="136" t="s">
        <v>294</v>
      </c>
      <c r="G9" s="136" t="s">
        <v>7</v>
      </c>
      <c r="H9" s="300">
        <v>2.63E-2</v>
      </c>
      <c r="I9" s="300">
        <v>0.15010000000000001</v>
      </c>
      <c r="J9" s="171">
        <v>45199</v>
      </c>
      <c r="K9" s="171">
        <v>45250</v>
      </c>
      <c r="L9" s="171">
        <v>44378</v>
      </c>
      <c r="M9" s="281" t="s">
        <v>192</v>
      </c>
      <c r="N9" s="414">
        <v>6232.67</v>
      </c>
      <c r="O9" s="415">
        <v>0</v>
      </c>
      <c r="P9" s="416">
        <f>SUM(N9:O9)</f>
        <v>6232.67</v>
      </c>
      <c r="Q9" s="178"/>
      <c r="R9" s="399">
        <v>0</v>
      </c>
      <c r="S9" s="386">
        <f>P9-R9</f>
        <v>6232.67</v>
      </c>
      <c r="T9" s="178"/>
      <c r="U9" s="399">
        <v>6232.67</v>
      </c>
      <c r="V9" s="385">
        <v>0</v>
      </c>
      <c r="W9" s="385">
        <f>V9+U9</f>
        <v>6232.67</v>
      </c>
      <c r="X9" s="484">
        <f t="shared" ref="X9" si="1">S9-W9</f>
        <v>0</v>
      </c>
      <c r="Y9" s="458">
        <f>S9-W9</f>
        <v>0</v>
      </c>
    </row>
    <row r="10" spans="1:25" ht="15.75" customHeight="1" x14ac:dyDescent="0.25">
      <c r="A10" s="137">
        <v>4423</v>
      </c>
      <c r="B10" s="135" t="s">
        <v>210</v>
      </c>
      <c r="C10" s="293" t="s">
        <v>305</v>
      </c>
      <c r="D10" s="137" t="s">
        <v>183</v>
      </c>
      <c r="E10" s="137" t="s">
        <v>242</v>
      </c>
      <c r="F10" s="135" t="s">
        <v>196</v>
      </c>
      <c r="G10" s="137" t="s">
        <v>7</v>
      </c>
      <c r="H10" s="300">
        <v>2.7199999999999998E-2</v>
      </c>
      <c r="I10" s="300">
        <v>0.15010000000000001</v>
      </c>
      <c r="J10" s="171">
        <v>45199</v>
      </c>
      <c r="K10" s="171">
        <v>45214</v>
      </c>
      <c r="L10" s="171">
        <v>44201</v>
      </c>
      <c r="M10" s="137" t="s">
        <v>192</v>
      </c>
      <c r="N10" s="384">
        <v>123101.79</v>
      </c>
      <c r="O10" s="385">
        <v>0</v>
      </c>
      <c r="P10" s="386">
        <f t="shared" si="0"/>
        <v>123101.79</v>
      </c>
      <c r="Q10" s="130"/>
      <c r="R10" s="399">
        <v>0</v>
      </c>
      <c r="S10" s="386">
        <f t="shared" ref="S10:S21" si="2">P10-R10</f>
        <v>123101.79</v>
      </c>
      <c r="T10" s="178"/>
      <c r="U10" s="399">
        <v>123101.79</v>
      </c>
      <c r="V10" s="385">
        <v>0</v>
      </c>
      <c r="W10" s="385">
        <f t="shared" ref="W10:W21" si="3">U10+V10</f>
        <v>123101.79</v>
      </c>
      <c r="X10" s="484">
        <v>0</v>
      </c>
      <c r="Y10" s="458">
        <f t="shared" ref="Y10:Y21" si="4">S10-W10</f>
        <v>0</v>
      </c>
    </row>
    <row r="11" spans="1:25" ht="15.75" customHeight="1" x14ac:dyDescent="0.25">
      <c r="A11" s="137">
        <v>4426</v>
      </c>
      <c r="B11" s="135" t="s">
        <v>320</v>
      </c>
      <c r="C11" s="293" t="s">
        <v>305</v>
      </c>
      <c r="D11" s="137" t="s">
        <v>183</v>
      </c>
      <c r="E11" s="137" t="s">
        <v>252</v>
      </c>
      <c r="F11" s="135" t="s">
        <v>184</v>
      </c>
      <c r="G11" s="137" t="s">
        <v>7</v>
      </c>
      <c r="H11" s="300">
        <v>2.7199999999999998E-2</v>
      </c>
      <c r="I11" s="300">
        <v>0.15010000000000001</v>
      </c>
      <c r="J11" s="171">
        <v>45199</v>
      </c>
      <c r="K11" s="171">
        <v>45214</v>
      </c>
      <c r="L11" s="171">
        <v>44201</v>
      </c>
      <c r="M11" s="137" t="s">
        <v>190</v>
      </c>
      <c r="N11" s="384">
        <v>154517.54999999999</v>
      </c>
      <c r="O11" s="385">
        <v>0</v>
      </c>
      <c r="P11" s="386">
        <f t="shared" si="0"/>
        <v>154517.54999999999</v>
      </c>
      <c r="Q11" s="130"/>
      <c r="R11" s="399">
        <v>0</v>
      </c>
      <c r="S11" s="386">
        <f t="shared" si="2"/>
        <v>154517.54999999999</v>
      </c>
      <c r="T11" s="178"/>
      <c r="U11" s="399">
        <v>0</v>
      </c>
      <c r="V11" s="385">
        <v>0</v>
      </c>
      <c r="W11" s="385">
        <f t="shared" si="3"/>
        <v>0</v>
      </c>
      <c r="X11" s="484">
        <v>0</v>
      </c>
      <c r="Y11" s="458">
        <f t="shared" si="4"/>
        <v>154517.54999999999</v>
      </c>
    </row>
    <row r="12" spans="1:25" ht="15.75" customHeight="1" x14ac:dyDescent="0.25">
      <c r="A12" s="137">
        <v>4427</v>
      </c>
      <c r="B12" s="135" t="s">
        <v>193</v>
      </c>
      <c r="C12" s="293" t="s">
        <v>305</v>
      </c>
      <c r="D12" s="137" t="s">
        <v>183</v>
      </c>
      <c r="E12" s="137" t="s">
        <v>249</v>
      </c>
      <c r="F12" s="135" t="s">
        <v>195</v>
      </c>
      <c r="G12" s="137" t="s">
        <v>7</v>
      </c>
      <c r="H12" s="300">
        <v>2.7199999999999998E-2</v>
      </c>
      <c r="I12" s="300">
        <v>0.15010000000000001</v>
      </c>
      <c r="J12" s="171">
        <v>45199</v>
      </c>
      <c r="K12" s="171">
        <v>45214</v>
      </c>
      <c r="L12" s="171">
        <v>44201</v>
      </c>
      <c r="M12" s="137" t="s">
        <v>191</v>
      </c>
      <c r="N12" s="384">
        <v>26007.42</v>
      </c>
      <c r="O12" s="385">
        <v>0</v>
      </c>
      <c r="P12" s="386">
        <f t="shared" si="0"/>
        <v>26007.42</v>
      </c>
      <c r="Q12" s="130"/>
      <c r="R12" s="399">
        <v>0</v>
      </c>
      <c r="S12" s="386">
        <f t="shared" si="2"/>
        <v>26007.42</v>
      </c>
      <c r="T12" s="178"/>
      <c r="U12" s="399">
        <v>0</v>
      </c>
      <c r="V12" s="385">
        <v>0</v>
      </c>
      <c r="W12" s="385">
        <f t="shared" si="3"/>
        <v>0</v>
      </c>
      <c r="X12" s="484">
        <v>0</v>
      </c>
      <c r="Y12" s="458">
        <f t="shared" si="4"/>
        <v>26007.42</v>
      </c>
    </row>
    <row r="13" spans="1:25" ht="15.75" customHeight="1" x14ac:dyDescent="0.25">
      <c r="A13" s="137">
        <v>4428</v>
      </c>
      <c r="B13" s="135" t="s">
        <v>208</v>
      </c>
      <c r="C13" s="293" t="s">
        <v>305</v>
      </c>
      <c r="D13" s="137" t="s">
        <v>183</v>
      </c>
      <c r="E13" s="137" t="s">
        <v>241</v>
      </c>
      <c r="F13" s="135" t="s">
        <v>209</v>
      </c>
      <c r="G13" s="137" t="s">
        <v>7</v>
      </c>
      <c r="H13" s="300">
        <v>0.05</v>
      </c>
      <c r="I13" s="300">
        <v>0.15010000000000001</v>
      </c>
      <c r="J13" s="171">
        <v>45199</v>
      </c>
      <c r="K13" s="171">
        <v>45214</v>
      </c>
      <c r="L13" s="171">
        <v>44201</v>
      </c>
      <c r="M13" s="137" t="s">
        <v>230</v>
      </c>
      <c r="N13" s="384">
        <v>18142.810000000001</v>
      </c>
      <c r="O13" s="385">
        <v>0</v>
      </c>
      <c r="P13" s="386">
        <f t="shared" si="0"/>
        <v>18142.810000000001</v>
      </c>
      <c r="Q13" s="130"/>
      <c r="R13" s="399">
        <v>4619</v>
      </c>
      <c r="S13" s="386">
        <f t="shared" si="2"/>
        <v>13523.810000000001</v>
      </c>
      <c r="T13" s="178"/>
      <c r="U13" s="399">
        <v>0</v>
      </c>
      <c r="V13" s="385">
        <v>0</v>
      </c>
      <c r="W13" s="385">
        <f>U13+V13</f>
        <v>0</v>
      </c>
      <c r="X13" s="484">
        <v>0</v>
      </c>
      <c r="Y13" s="458">
        <f t="shared" si="4"/>
        <v>13523.810000000001</v>
      </c>
    </row>
    <row r="14" spans="1:25" ht="15.75" customHeight="1" x14ac:dyDescent="0.25">
      <c r="A14" s="137">
        <v>4429</v>
      </c>
      <c r="B14" s="135" t="s">
        <v>298</v>
      </c>
      <c r="C14" s="293" t="s">
        <v>305</v>
      </c>
      <c r="D14" s="137" t="s">
        <v>183</v>
      </c>
      <c r="E14" s="137" t="s">
        <v>247</v>
      </c>
      <c r="F14" s="135" t="s">
        <v>207</v>
      </c>
      <c r="G14" s="137" t="s">
        <v>7</v>
      </c>
      <c r="H14" s="300">
        <v>2.7199999999999998E-2</v>
      </c>
      <c r="I14" s="300">
        <v>0.15010000000000001</v>
      </c>
      <c r="J14" s="171">
        <v>45199</v>
      </c>
      <c r="K14" s="171">
        <v>45214</v>
      </c>
      <c r="L14" s="171">
        <v>44201</v>
      </c>
      <c r="M14" s="137" t="s">
        <v>229</v>
      </c>
      <c r="N14" s="384">
        <v>2097.0500000000002</v>
      </c>
      <c r="O14" s="385">
        <v>0</v>
      </c>
      <c r="P14" s="386">
        <f t="shared" si="0"/>
        <v>2097.0500000000002</v>
      </c>
      <c r="Q14" s="130"/>
      <c r="R14" s="399">
        <v>0</v>
      </c>
      <c r="S14" s="386">
        <f t="shared" si="2"/>
        <v>2097.0500000000002</v>
      </c>
      <c r="T14" s="178"/>
      <c r="U14" s="399">
        <v>0</v>
      </c>
      <c r="V14" s="385">
        <v>0</v>
      </c>
      <c r="W14" s="385">
        <f t="shared" si="3"/>
        <v>0</v>
      </c>
      <c r="X14" s="484">
        <v>0</v>
      </c>
      <c r="Y14" s="458">
        <f t="shared" si="4"/>
        <v>2097.0500000000002</v>
      </c>
    </row>
    <row r="15" spans="1:25" ht="15.75" customHeight="1" x14ac:dyDescent="0.25">
      <c r="A15" s="137">
        <v>4452</v>
      </c>
      <c r="B15" s="135" t="s">
        <v>204</v>
      </c>
      <c r="C15" s="293" t="s">
        <v>200</v>
      </c>
      <c r="D15" s="137" t="s">
        <v>201</v>
      </c>
      <c r="E15" s="137" t="s">
        <v>245</v>
      </c>
      <c r="F15" s="135" t="s">
        <v>205</v>
      </c>
      <c r="G15" s="137" t="s">
        <v>7</v>
      </c>
      <c r="H15" s="300">
        <v>0.05</v>
      </c>
      <c r="I15" s="300">
        <v>0.15010000000000001</v>
      </c>
      <c r="J15" s="171">
        <v>45565</v>
      </c>
      <c r="K15" s="171">
        <v>45580</v>
      </c>
      <c r="L15" s="171">
        <v>44279</v>
      </c>
      <c r="M15" s="137" t="s">
        <v>203</v>
      </c>
      <c r="N15" s="384">
        <v>222739.66</v>
      </c>
      <c r="O15" s="385">
        <v>34.89</v>
      </c>
      <c r="P15" s="386">
        <f t="shared" si="0"/>
        <v>222774.55000000002</v>
      </c>
      <c r="Q15" s="130"/>
      <c r="R15" s="399">
        <v>0</v>
      </c>
      <c r="S15" s="386">
        <f t="shared" si="2"/>
        <v>222774.55000000002</v>
      </c>
      <c r="T15" s="178"/>
      <c r="U15" s="399">
        <v>0</v>
      </c>
      <c r="V15" s="385">
        <v>0</v>
      </c>
      <c r="W15" s="385">
        <f t="shared" si="3"/>
        <v>0</v>
      </c>
      <c r="X15" s="484">
        <v>0</v>
      </c>
      <c r="Y15" s="458">
        <f t="shared" si="4"/>
        <v>222774.55000000002</v>
      </c>
    </row>
    <row r="16" spans="1:25" s="144" customFormat="1" ht="15.75" customHeight="1" x14ac:dyDescent="0.25">
      <c r="A16" s="160">
        <v>4454</v>
      </c>
      <c r="B16" s="144" t="s">
        <v>306</v>
      </c>
      <c r="C16" s="218" t="s">
        <v>200</v>
      </c>
      <c r="D16" s="160" t="s">
        <v>201</v>
      </c>
      <c r="E16" s="160" t="s">
        <v>248</v>
      </c>
      <c r="F16" s="144" t="s">
        <v>228</v>
      </c>
      <c r="G16" s="160" t="s">
        <v>7</v>
      </c>
      <c r="H16" s="324">
        <v>0.05</v>
      </c>
      <c r="I16" s="324">
        <v>0.15010000000000001</v>
      </c>
      <c r="J16" s="164">
        <v>45565</v>
      </c>
      <c r="K16" s="164">
        <v>45580</v>
      </c>
      <c r="L16" s="164">
        <v>44279</v>
      </c>
      <c r="M16" s="160" t="s">
        <v>327</v>
      </c>
      <c r="N16" s="384">
        <v>17124.939999999999</v>
      </c>
      <c r="O16" s="391">
        <v>315.52</v>
      </c>
      <c r="P16" s="390">
        <f t="shared" si="0"/>
        <v>17440.46</v>
      </c>
      <c r="Q16" s="133"/>
      <c r="R16" s="384">
        <v>0</v>
      </c>
      <c r="S16" s="390">
        <f t="shared" si="2"/>
        <v>17440.46</v>
      </c>
      <c r="T16" s="286"/>
      <c r="U16" s="384">
        <v>0</v>
      </c>
      <c r="V16" s="391">
        <v>0</v>
      </c>
      <c r="W16" s="391">
        <f t="shared" si="3"/>
        <v>0</v>
      </c>
      <c r="X16" s="483">
        <v>17440.46</v>
      </c>
      <c r="Y16" s="442">
        <f>S16-W16-X16</f>
        <v>0</v>
      </c>
    </row>
    <row r="17" spans="1:25" ht="15.75" customHeight="1" x14ac:dyDescent="0.25">
      <c r="A17" s="137">
        <v>4457</v>
      </c>
      <c r="B17" s="135" t="s">
        <v>266</v>
      </c>
      <c r="C17" s="293" t="s">
        <v>200</v>
      </c>
      <c r="D17" s="137" t="s">
        <v>201</v>
      </c>
      <c r="E17" s="137" t="s">
        <v>267</v>
      </c>
      <c r="F17" s="135" t="s">
        <v>268</v>
      </c>
      <c r="G17" s="137" t="s">
        <v>7</v>
      </c>
      <c r="H17" s="300">
        <v>0.05</v>
      </c>
      <c r="I17" s="300">
        <v>0.15010000000000001</v>
      </c>
      <c r="J17" s="171">
        <v>45565</v>
      </c>
      <c r="K17" s="171">
        <v>45580</v>
      </c>
      <c r="L17" s="171">
        <v>44279</v>
      </c>
      <c r="M17" s="137" t="s">
        <v>312</v>
      </c>
      <c r="N17" s="384">
        <v>8150.97</v>
      </c>
      <c r="O17" s="385">
        <v>0</v>
      </c>
      <c r="P17" s="386">
        <f t="shared" si="0"/>
        <v>8150.97</v>
      </c>
      <c r="Q17" s="130"/>
      <c r="R17" s="399">
        <v>0</v>
      </c>
      <c r="S17" s="386">
        <f t="shared" si="2"/>
        <v>8150.97</v>
      </c>
      <c r="T17" s="178"/>
      <c r="U17" s="399">
        <v>0</v>
      </c>
      <c r="V17" s="385">
        <v>0</v>
      </c>
      <c r="W17" s="385">
        <f t="shared" si="3"/>
        <v>0</v>
      </c>
      <c r="X17" s="484">
        <v>0</v>
      </c>
      <c r="Y17" s="458">
        <f t="shared" si="4"/>
        <v>8150.97</v>
      </c>
    </row>
    <row r="18" spans="1:25" ht="15.75" customHeight="1" x14ac:dyDescent="0.25">
      <c r="A18" s="137">
        <v>4459</v>
      </c>
      <c r="B18" s="135" t="s">
        <v>243</v>
      </c>
      <c r="C18" s="293" t="s">
        <v>200</v>
      </c>
      <c r="D18" s="137" t="s">
        <v>201</v>
      </c>
      <c r="E18" s="137" t="s">
        <v>244</v>
      </c>
      <c r="F18" s="135" t="s">
        <v>202</v>
      </c>
      <c r="G18" s="137" t="s">
        <v>7</v>
      </c>
      <c r="H18" s="300">
        <v>0.05</v>
      </c>
      <c r="I18" s="300">
        <v>0.15010000000000001</v>
      </c>
      <c r="J18" s="171">
        <v>45565</v>
      </c>
      <c r="K18" s="171">
        <v>45580</v>
      </c>
      <c r="L18" s="171">
        <v>44279</v>
      </c>
      <c r="M18" s="137" t="s">
        <v>203</v>
      </c>
      <c r="N18" s="384">
        <v>890958.63</v>
      </c>
      <c r="O18" s="385">
        <v>139.57</v>
      </c>
      <c r="P18" s="386">
        <f t="shared" si="0"/>
        <v>891098.2</v>
      </c>
      <c r="Q18" s="130"/>
      <c r="R18" s="399">
        <v>0</v>
      </c>
      <c r="S18" s="386">
        <f t="shared" si="2"/>
        <v>891098.2</v>
      </c>
      <c r="T18" s="178"/>
      <c r="U18" s="399">
        <v>307132.48</v>
      </c>
      <c r="V18" s="385">
        <v>0</v>
      </c>
      <c r="W18" s="385">
        <f t="shared" si="3"/>
        <v>307132.48</v>
      </c>
      <c r="X18" s="484">
        <v>0</v>
      </c>
      <c r="Y18" s="458">
        <f t="shared" si="4"/>
        <v>583965.72</v>
      </c>
    </row>
    <row r="19" spans="1:25" ht="15.75" customHeight="1" x14ac:dyDescent="0.25">
      <c r="A19" s="137">
        <v>4461</v>
      </c>
      <c r="B19" s="135" t="s">
        <v>288</v>
      </c>
      <c r="C19" s="293" t="s">
        <v>200</v>
      </c>
      <c r="D19" s="137" t="s">
        <v>201</v>
      </c>
      <c r="E19" s="137" t="s">
        <v>273</v>
      </c>
      <c r="F19" s="135" t="s">
        <v>274</v>
      </c>
      <c r="G19" s="137" t="s">
        <v>7</v>
      </c>
      <c r="H19" s="300">
        <v>0.05</v>
      </c>
      <c r="I19" s="300">
        <v>0.15010000000000001</v>
      </c>
      <c r="J19" s="171">
        <v>45565</v>
      </c>
      <c r="K19" s="171">
        <v>45580</v>
      </c>
      <c r="L19" s="171">
        <v>44279</v>
      </c>
      <c r="M19" s="137" t="s">
        <v>310</v>
      </c>
      <c r="N19" s="384">
        <v>9089.2900000000009</v>
      </c>
      <c r="O19" s="385">
        <v>0</v>
      </c>
      <c r="P19" s="386">
        <f t="shared" si="0"/>
        <v>9089.2900000000009</v>
      </c>
      <c r="Q19" s="130"/>
      <c r="R19" s="399">
        <v>0</v>
      </c>
      <c r="S19" s="386">
        <f t="shared" si="2"/>
        <v>9089.2900000000009</v>
      </c>
      <c r="T19" s="178"/>
      <c r="U19" s="399">
        <v>0</v>
      </c>
      <c r="V19" s="385">
        <v>0</v>
      </c>
      <c r="W19" s="385">
        <f t="shared" si="3"/>
        <v>0</v>
      </c>
      <c r="X19" s="484">
        <v>0</v>
      </c>
      <c r="Y19" s="458">
        <f t="shared" si="4"/>
        <v>9089.2900000000009</v>
      </c>
    </row>
    <row r="20" spans="1:25" ht="15.75" customHeight="1" x14ac:dyDescent="0.25">
      <c r="A20" s="137">
        <v>4463</v>
      </c>
      <c r="B20" s="135" t="s">
        <v>290</v>
      </c>
      <c r="C20" s="293" t="s">
        <v>200</v>
      </c>
      <c r="D20" s="137" t="s">
        <v>201</v>
      </c>
      <c r="E20" s="137" t="s">
        <v>277</v>
      </c>
      <c r="F20" s="135" t="s">
        <v>278</v>
      </c>
      <c r="G20" s="137" t="s">
        <v>7</v>
      </c>
      <c r="H20" s="300">
        <v>0.05</v>
      </c>
      <c r="I20" s="300">
        <v>0.15010000000000001</v>
      </c>
      <c r="J20" s="171">
        <v>45565</v>
      </c>
      <c r="K20" s="171">
        <v>45580</v>
      </c>
      <c r="L20" s="171">
        <v>44279</v>
      </c>
      <c r="M20" s="137" t="s">
        <v>308</v>
      </c>
      <c r="N20" s="384">
        <v>45525.1</v>
      </c>
      <c r="O20" s="385">
        <v>0</v>
      </c>
      <c r="P20" s="386">
        <f t="shared" si="0"/>
        <v>45525.1</v>
      </c>
      <c r="Q20" s="130"/>
      <c r="R20" s="399">
        <v>0</v>
      </c>
      <c r="S20" s="386">
        <f t="shared" si="2"/>
        <v>45525.1</v>
      </c>
      <c r="T20" s="178"/>
      <c r="U20" s="399">
        <v>0</v>
      </c>
      <c r="V20" s="385">
        <v>0</v>
      </c>
      <c r="W20" s="385">
        <f t="shared" si="3"/>
        <v>0</v>
      </c>
      <c r="X20" s="484">
        <v>0</v>
      </c>
      <c r="Y20" s="458">
        <f t="shared" si="4"/>
        <v>45525.1</v>
      </c>
    </row>
    <row r="21" spans="1:25" ht="15.75" customHeight="1" x14ac:dyDescent="0.25">
      <c r="A21" s="137">
        <v>4464</v>
      </c>
      <c r="B21" s="135" t="s">
        <v>307</v>
      </c>
      <c r="C21" s="293" t="s">
        <v>313</v>
      </c>
      <c r="D21" s="137" t="s">
        <v>183</v>
      </c>
      <c r="E21" s="137" t="s">
        <v>279</v>
      </c>
      <c r="F21" s="135" t="s">
        <v>280</v>
      </c>
      <c r="G21" s="137" t="s">
        <v>7</v>
      </c>
      <c r="H21" s="300">
        <v>0.05</v>
      </c>
      <c r="I21" s="300">
        <v>0.15010000000000001</v>
      </c>
      <c r="J21" s="171">
        <v>45199</v>
      </c>
      <c r="K21" s="171">
        <v>45214</v>
      </c>
      <c r="L21" s="171">
        <v>44201</v>
      </c>
      <c r="M21" s="137" t="s">
        <v>309</v>
      </c>
      <c r="N21" s="400">
        <v>137740.71</v>
      </c>
      <c r="O21" s="401">
        <v>0</v>
      </c>
      <c r="P21" s="402">
        <f t="shared" si="0"/>
        <v>137740.71</v>
      </c>
      <c r="Q21" s="130"/>
      <c r="R21" s="435">
        <v>0</v>
      </c>
      <c r="S21" s="386">
        <f t="shared" si="2"/>
        <v>137740.71</v>
      </c>
      <c r="T21" s="178"/>
      <c r="U21" s="435">
        <v>0</v>
      </c>
      <c r="V21" s="401">
        <v>0</v>
      </c>
      <c r="W21" s="401">
        <f t="shared" si="3"/>
        <v>0</v>
      </c>
      <c r="X21" s="484">
        <v>0</v>
      </c>
      <c r="Y21" s="458">
        <f t="shared" si="4"/>
        <v>137740.71</v>
      </c>
    </row>
    <row r="22" spans="1:25" ht="15.75" customHeight="1" thickBot="1" x14ac:dyDescent="0.3">
      <c r="C22" s="185"/>
      <c r="D22" s="185"/>
      <c r="E22" s="185"/>
      <c r="I22" s="170"/>
      <c r="J22" s="201"/>
      <c r="K22" s="201"/>
      <c r="L22" s="201"/>
      <c r="M22" s="227" t="s">
        <v>38</v>
      </c>
      <c r="N22" s="387">
        <f>SUM(N7:N21)</f>
        <v>1988565.8200000003</v>
      </c>
      <c r="O22" s="388">
        <f>SUM(O7:O21)</f>
        <v>40179.979999999996</v>
      </c>
      <c r="P22" s="389">
        <f>SUM(P7:P21)</f>
        <v>2028745.8000000003</v>
      </c>
      <c r="Q22" s="130"/>
      <c r="R22" s="387">
        <f>SUM(R7:R21)</f>
        <v>4619</v>
      </c>
      <c r="S22" s="389">
        <f>SUM(S7:S21)</f>
        <v>2024126.8000000003</v>
      </c>
      <c r="T22" s="130"/>
      <c r="U22" s="387">
        <f>SUM(U7:U21)</f>
        <v>669285.18999999994</v>
      </c>
      <c r="V22" s="388">
        <f>SUM(V7:V21)</f>
        <v>0</v>
      </c>
      <c r="W22" s="417">
        <f>SUM(W7:W21)</f>
        <v>669285.18999999994</v>
      </c>
      <c r="X22" s="486">
        <f>SUM(X7:X21)</f>
        <v>17440.46</v>
      </c>
      <c r="Y22" s="489">
        <f>SUM(Y7:Y21)</f>
        <v>1337401.1499999999</v>
      </c>
    </row>
    <row r="23" spans="1:25" ht="15.75" customHeight="1" thickTop="1" x14ac:dyDescent="0.25">
      <c r="C23" s="185"/>
      <c r="D23" s="185"/>
      <c r="E23" s="185"/>
      <c r="J23" s="201"/>
      <c r="K23" s="201"/>
      <c r="L23" s="201"/>
      <c r="M23" s="227"/>
      <c r="N23" s="173"/>
      <c r="O23" s="315"/>
      <c r="P23" s="173"/>
      <c r="R23" s="173"/>
      <c r="S23" s="173"/>
      <c r="T23" s="172"/>
    </row>
    <row r="24" spans="1:25" ht="15.75" customHeight="1" x14ac:dyDescent="0.25">
      <c r="C24" s="185"/>
      <c r="D24" s="185"/>
      <c r="E24" s="185"/>
      <c r="J24" s="201"/>
      <c r="K24" s="201"/>
      <c r="L24" s="201"/>
      <c r="M24" s="227"/>
      <c r="N24" s="173"/>
      <c r="O24" s="315"/>
      <c r="P24" s="173"/>
      <c r="R24" s="173"/>
      <c r="S24" s="173"/>
      <c r="T24" s="172"/>
    </row>
    <row r="25" spans="1:25" ht="15.75" customHeight="1" x14ac:dyDescent="0.25">
      <c r="B25" s="132" t="s">
        <v>111</v>
      </c>
      <c r="C25" s="185"/>
      <c r="D25" s="185"/>
      <c r="E25" s="185"/>
      <c r="M25" s="227"/>
      <c r="N25" s="173"/>
      <c r="O25" s="173"/>
      <c r="P25" s="173"/>
      <c r="R25" s="173"/>
      <c r="S25" s="173"/>
      <c r="T25" s="172"/>
    </row>
    <row r="26" spans="1:25" ht="15.75" customHeight="1" x14ac:dyDescent="0.25">
      <c r="B26" s="576" t="s">
        <v>352</v>
      </c>
      <c r="C26" s="576"/>
      <c r="D26" s="576"/>
      <c r="E26" s="576"/>
      <c r="F26" s="576"/>
      <c r="M26" s="227"/>
      <c r="N26" s="173"/>
      <c r="O26" s="173"/>
      <c r="P26" s="173"/>
      <c r="R26" s="173"/>
      <c r="S26" s="173"/>
      <c r="T26" s="172"/>
    </row>
    <row r="27" spans="1:25" ht="15.75" customHeight="1" x14ac:dyDescent="0.25">
      <c r="C27" s="185"/>
      <c r="D27" s="185"/>
      <c r="E27" s="185"/>
      <c r="M27" s="227"/>
      <c r="N27" s="173"/>
      <c r="O27" s="173"/>
      <c r="P27" s="173"/>
      <c r="R27" s="173"/>
      <c r="S27" s="173"/>
      <c r="T27" s="172"/>
    </row>
    <row r="28" spans="1:25" ht="15.75" customHeight="1" x14ac:dyDescent="0.25">
      <c r="B28" s="576" t="s">
        <v>115</v>
      </c>
      <c r="C28" s="576"/>
      <c r="D28" s="576"/>
      <c r="E28" s="576"/>
      <c r="F28" s="576"/>
      <c r="M28" s="227"/>
      <c r="N28" s="173"/>
      <c r="O28" s="173"/>
      <c r="P28" s="173"/>
      <c r="R28" s="173"/>
      <c r="S28" s="173"/>
      <c r="T28" s="172"/>
    </row>
    <row r="29" spans="1:25" ht="15.75" customHeight="1" x14ac:dyDescent="0.25">
      <c r="B29" s="179"/>
      <c r="C29" s="179"/>
      <c r="D29" s="179"/>
      <c r="E29" s="179"/>
      <c r="F29" s="179"/>
      <c r="M29" s="227"/>
      <c r="N29" s="173"/>
      <c r="O29" s="173"/>
      <c r="P29" s="173"/>
      <c r="R29" s="173"/>
      <c r="S29" s="173"/>
      <c r="T29" s="172"/>
    </row>
    <row r="30" spans="1:25" ht="15.75" customHeight="1" x14ac:dyDescent="0.25">
      <c r="B30" s="576" t="s">
        <v>139</v>
      </c>
      <c r="C30" s="576"/>
      <c r="D30" s="576"/>
      <c r="E30" s="576"/>
      <c r="F30" s="576"/>
      <c r="G30" s="576"/>
      <c r="M30" s="227"/>
      <c r="N30" s="173"/>
      <c r="O30" s="173"/>
      <c r="P30" s="173"/>
      <c r="R30" s="173"/>
      <c r="S30" s="173"/>
      <c r="T30" s="172"/>
    </row>
    <row r="31" spans="1:25" ht="15.75" customHeight="1" x14ac:dyDescent="0.25">
      <c r="B31" s="589" t="s">
        <v>138</v>
      </c>
      <c r="C31" s="576"/>
      <c r="D31" s="576"/>
      <c r="E31" s="576"/>
      <c r="F31" s="576"/>
      <c r="G31" s="576"/>
      <c r="M31" s="227"/>
      <c r="N31" s="173"/>
      <c r="O31" s="173"/>
      <c r="P31" s="173"/>
      <c r="R31" s="173"/>
      <c r="S31" s="173"/>
      <c r="T31" s="172"/>
    </row>
    <row r="32" spans="1:25" ht="15.75" customHeight="1" x14ac:dyDescent="0.25">
      <c r="B32" s="179"/>
      <c r="C32" s="179"/>
      <c r="D32" s="179"/>
      <c r="E32" s="179"/>
      <c r="F32" s="179"/>
      <c r="M32" s="227"/>
      <c r="N32" s="173"/>
      <c r="O32" s="173"/>
      <c r="P32" s="173"/>
      <c r="R32" s="173"/>
      <c r="S32" s="173"/>
      <c r="T32" s="172"/>
    </row>
    <row r="33" spans="2:20" ht="15.75" customHeight="1" x14ac:dyDescent="0.25">
      <c r="B33" s="179"/>
      <c r="C33" s="179"/>
      <c r="D33" s="179"/>
      <c r="E33" s="179"/>
      <c r="F33" s="179"/>
      <c r="M33" s="227"/>
      <c r="N33" s="173"/>
      <c r="O33" s="173"/>
      <c r="P33" s="173"/>
      <c r="R33" s="173"/>
      <c r="S33" s="173"/>
      <c r="T33" s="172"/>
    </row>
    <row r="34" spans="2:20" ht="15.75" customHeight="1" x14ac:dyDescent="0.25">
      <c r="B34" s="131" t="s">
        <v>98</v>
      </c>
      <c r="C34" s="183" t="s">
        <v>101</v>
      </c>
      <c r="D34" s="183" t="s">
        <v>102</v>
      </c>
      <c r="E34" s="183"/>
      <c r="F34" s="179"/>
      <c r="M34" s="227"/>
      <c r="N34" s="173"/>
      <c r="O34" s="173"/>
      <c r="P34" s="173"/>
      <c r="R34" s="173"/>
      <c r="S34" s="173"/>
      <c r="T34" s="172"/>
    </row>
    <row r="35" spans="2:20" ht="15.75" customHeight="1" x14ac:dyDescent="0.25">
      <c r="B35" s="135" t="s">
        <v>99</v>
      </c>
      <c r="C35" s="185" t="s">
        <v>236</v>
      </c>
      <c r="D35" s="185" t="s">
        <v>105</v>
      </c>
      <c r="E35" s="185"/>
      <c r="F35" s="179"/>
      <c r="M35" s="227"/>
      <c r="N35" s="173"/>
      <c r="O35" s="173"/>
      <c r="P35" s="173"/>
      <c r="R35" s="173"/>
      <c r="S35" s="173"/>
      <c r="T35" s="172"/>
    </row>
    <row r="36" spans="2:20" ht="15.75" customHeight="1" x14ac:dyDescent="0.25">
      <c r="B36" s="135" t="s">
        <v>180</v>
      </c>
      <c r="C36" s="185" t="s">
        <v>152</v>
      </c>
      <c r="D36" s="185" t="s">
        <v>153</v>
      </c>
      <c r="E36" s="185"/>
      <c r="M36" s="227"/>
      <c r="N36" s="173"/>
      <c r="O36" s="173"/>
      <c r="P36" s="173"/>
      <c r="R36" s="173"/>
      <c r="S36" s="173"/>
      <c r="T36" s="172"/>
    </row>
    <row r="37" spans="2:20" ht="15.75" customHeight="1" x14ac:dyDescent="0.25">
      <c r="B37" s="135" t="s">
        <v>315</v>
      </c>
      <c r="C37" s="185" t="s">
        <v>234</v>
      </c>
      <c r="D37" s="185" t="s">
        <v>235</v>
      </c>
      <c r="E37" s="185"/>
      <c r="M37" s="227"/>
      <c r="N37" s="173"/>
      <c r="O37" s="173"/>
      <c r="P37" s="173"/>
      <c r="R37" s="173"/>
      <c r="S37" s="173"/>
      <c r="T37" s="172"/>
    </row>
    <row r="38" spans="2:20" ht="15.75" customHeight="1" x14ac:dyDescent="0.25">
      <c r="B38" s="135" t="s">
        <v>316</v>
      </c>
      <c r="C38" s="185" t="s">
        <v>234</v>
      </c>
      <c r="D38" s="185" t="s">
        <v>235</v>
      </c>
      <c r="E38" s="185"/>
      <c r="M38" s="227"/>
      <c r="N38" s="173"/>
      <c r="O38" s="173"/>
      <c r="P38" s="173"/>
      <c r="R38" s="173"/>
      <c r="S38" s="173"/>
      <c r="T38" s="172"/>
    </row>
    <row r="39" spans="2:20" ht="15.75" customHeight="1" x14ac:dyDescent="0.25">
      <c r="C39" s="185"/>
      <c r="D39" s="185"/>
      <c r="E39" s="185"/>
      <c r="M39" s="227"/>
      <c r="N39" s="173"/>
      <c r="O39" s="173"/>
      <c r="P39" s="173"/>
      <c r="R39" s="173"/>
      <c r="S39" s="173"/>
      <c r="T39" s="172"/>
    </row>
    <row r="40" spans="2:20" ht="15.75" customHeight="1" x14ac:dyDescent="0.25">
      <c r="B40" s="572" t="s">
        <v>214</v>
      </c>
      <c r="C40" s="572"/>
      <c r="D40" s="572"/>
      <c r="E40" s="572"/>
      <c r="F40" s="572"/>
      <c r="G40" s="572"/>
      <c r="H40" s="572"/>
      <c r="I40" s="572"/>
      <c r="M40" s="227"/>
      <c r="N40" s="173"/>
      <c r="O40" s="173"/>
      <c r="P40" s="173"/>
      <c r="R40" s="173"/>
      <c r="S40" s="173"/>
      <c r="T40" s="172"/>
    </row>
    <row r="41" spans="2:20" ht="15.75" customHeight="1" x14ac:dyDescent="0.25">
      <c r="B41" s="128" t="s">
        <v>215</v>
      </c>
      <c r="C41" s="185"/>
      <c r="D41" s="185"/>
      <c r="E41" s="185"/>
      <c r="M41" s="227"/>
      <c r="N41" s="173"/>
      <c r="O41" s="173"/>
      <c r="P41" s="173"/>
      <c r="R41" s="173"/>
      <c r="S41" s="173"/>
      <c r="T41" s="172"/>
    </row>
    <row r="42" spans="2:20" ht="15.75" customHeight="1" x14ac:dyDescent="0.25">
      <c r="B42" s="222"/>
      <c r="C42" s="228"/>
      <c r="D42" s="228"/>
      <c r="E42" s="228"/>
      <c r="F42" s="195"/>
      <c r="G42" s="195"/>
      <c r="H42" s="195"/>
      <c r="I42" s="195"/>
      <c r="J42" s="195"/>
      <c r="K42" s="195"/>
      <c r="L42" s="195"/>
      <c r="M42" s="229"/>
      <c r="N42" s="230"/>
      <c r="O42" s="230"/>
      <c r="P42" s="230"/>
      <c r="Q42" s="195"/>
      <c r="R42" s="230"/>
      <c r="S42" s="230"/>
      <c r="T42" s="172"/>
    </row>
    <row r="43" spans="2:20" ht="15.75" customHeight="1" x14ac:dyDescent="0.25">
      <c r="Q43" s="141"/>
      <c r="R43" s="308" t="s">
        <v>355</v>
      </c>
    </row>
    <row r="44" spans="2:20" ht="15.75" customHeight="1" x14ac:dyDescent="0.25">
      <c r="B44" s="191" t="s">
        <v>354</v>
      </c>
      <c r="C44" s="193" t="s">
        <v>2</v>
      </c>
      <c r="D44" s="193"/>
      <c r="E44" s="193"/>
      <c r="F44" s="193" t="s">
        <v>34</v>
      </c>
      <c r="G44" s="193" t="s">
        <v>35</v>
      </c>
      <c r="H44" s="193"/>
      <c r="I44" s="193"/>
      <c r="J44" s="193"/>
      <c r="K44" s="193"/>
      <c r="L44" s="193"/>
      <c r="M44" s="193" t="s">
        <v>36</v>
      </c>
      <c r="N44" s="193" t="s">
        <v>37</v>
      </c>
      <c r="O44" s="195"/>
      <c r="P44" s="195"/>
      <c r="Q44" s="195"/>
      <c r="R44" s="195" t="s">
        <v>81</v>
      </c>
      <c r="S44" s="195"/>
    </row>
    <row r="45" spans="2:20" ht="15.75" customHeight="1" x14ac:dyDescent="0.25">
      <c r="B45" s="197"/>
      <c r="C45" s="146"/>
      <c r="D45" s="146"/>
      <c r="E45" s="146"/>
      <c r="F45" s="146"/>
      <c r="G45" s="146"/>
      <c r="H45" s="146"/>
      <c r="I45" s="146"/>
      <c r="J45" s="146"/>
      <c r="K45" s="146"/>
      <c r="L45" s="146"/>
      <c r="M45" s="146"/>
      <c r="N45" s="146"/>
    </row>
    <row r="46" spans="2:20" ht="15.75" customHeight="1" x14ac:dyDescent="0.25">
      <c r="B46" s="197"/>
      <c r="C46" s="146"/>
      <c r="D46" s="146"/>
      <c r="E46" s="146"/>
      <c r="F46" s="146"/>
      <c r="G46" s="146"/>
      <c r="H46" s="146"/>
      <c r="I46" s="146"/>
      <c r="J46" s="146"/>
      <c r="K46" s="146"/>
      <c r="L46" s="146"/>
      <c r="M46" s="146"/>
      <c r="N46" s="146"/>
    </row>
    <row r="47" spans="2:20" ht="15.75" customHeight="1" x14ac:dyDescent="0.25">
      <c r="B47" s="197"/>
      <c r="C47" s="146"/>
      <c r="D47" s="146"/>
      <c r="E47" s="146"/>
      <c r="F47" s="146"/>
      <c r="G47" s="146"/>
      <c r="H47" s="146"/>
      <c r="I47" s="146"/>
      <c r="J47" s="146"/>
      <c r="K47" s="146"/>
      <c r="L47" s="146"/>
      <c r="M47" s="146"/>
      <c r="N47" s="146"/>
    </row>
    <row r="48" spans="2:20" ht="15.75" customHeight="1" x14ac:dyDescent="0.25">
      <c r="B48" s="213"/>
      <c r="C48" s="214"/>
      <c r="D48" s="214"/>
      <c r="E48" s="214"/>
      <c r="F48" s="215"/>
      <c r="G48" s="216"/>
      <c r="H48" s="216"/>
      <c r="I48" s="216"/>
      <c r="J48" s="216"/>
      <c r="K48" s="216"/>
      <c r="L48" s="216"/>
      <c r="M48" s="164"/>
      <c r="N48" s="217"/>
      <c r="O48" s="218"/>
      <c r="P48" s="218"/>
      <c r="Q48" s="218"/>
    </row>
    <row r="49" spans="2:24" ht="15.75" customHeight="1" x14ac:dyDescent="0.25">
      <c r="B49" s="213"/>
      <c r="C49" s="214"/>
      <c r="D49" s="214"/>
      <c r="E49" s="214"/>
      <c r="F49" s="215"/>
      <c r="G49" s="216"/>
      <c r="H49" s="216"/>
      <c r="I49" s="216"/>
      <c r="J49" s="216"/>
      <c r="K49" s="216"/>
      <c r="L49" s="216"/>
      <c r="M49" s="164"/>
      <c r="N49" s="217"/>
      <c r="O49" s="218"/>
      <c r="P49" s="218"/>
      <c r="Q49" s="218"/>
    </row>
    <row r="50" spans="2:24" ht="15.75" customHeight="1" x14ac:dyDescent="0.25">
      <c r="B50" s="213"/>
      <c r="C50" s="214"/>
      <c r="D50" s="214"/>
      <c r="E50" s="214"/>
      <c r="F50" s="215"/>
      <c r="G50" s="216"/>
      <c r="H50" s="216"/>
      <c r="I50" s="216"/>
      <c r="J50" s="216"/>
      <c r="K50" s="216"/>
      <c r="L50" s="216"/>
      <c r="M50" s="164"/>
      <c r="N50" s="217"/>
      <c r="O50" s="218"/>
      <c r="P50" s="218"/>
      <c r="Q50" s="218"/>
    </row>
    <row r="51" spans="2:24" ht="15.75" customHeight="1" x14ac:dyDescent="0.25">
      <c r="B51" s="213"/>
      <c r="C51" s="214"/>
      <c r="D51" s="214"/>
      <c r="E51" s="214"/>
      <c r="F51" s="215"/>
      <c r="G51" s="216"/>
      <c r="H51" s="216"/>
      <c r="I51" s="216"/>
      <c r="J51" s="216"/>
      <c r="K51" s="216"/>
      <c r="L51" s="216"/>
      <c r="M51" s="164"/>
      <c r="N51" s="217"/>
      <c r="O51" s="218"/>
      <c r="P51" s="218"/>
      <c r="Q51" s="218"/>
      <c r="R51" s="144"/>
      <c r="S51" s="144"/>
    </row>
    <row r="52" spans="2:24" ht="15.75" customHeight="1" x14ac:dyDescent="0.25">
      <c r="C52" s="233"/>
      <c r="D52" s="233"/>
      <c r="E52" s="233"/>
      <c r="F52" s="215"/>
      <c r="G52" s="234"/>
      <c r="H52" s="234"/>
      <c r="I52" s="234"/>
      <c r="J52" s="234"/>
      <c r="K52" s="234"/>
      <c r="L52" s="234"/>
      <c r="M52" s="235"/>
      <c r="N52" s="212"/>
      <c r="O52" s="141"/>
      <c r="P52" s="166"/>
      <c r="Q52" s="144"/>
      <c r="R52" s="144"/>
      <c r="S52" s="144"/>
      <c r="T52" s="165"/>
      <c r="V52" s="457" t="s">
        <v>301</v>
      </c>
      <c r="W52" s="173">
        <f>W22</f>
        <v>669285.18999999994</v>
      </c>
      <c r="X52" s="173"/>
    </row>
    <row r="53" spans="2:24" ht="15.75" customHeight="1" x14ac:dyDescent="0.25">
      <c r="C53" s="233"/>
      <c r="D53" s="233"/>
      <c r="E53" s="233"/>
      <c r="F53" s="215"/>
      <c r="G53" s="234"/>
      <c r="H53" s="234"/>
      <c r="I53" s="234"/>
      <c r="J53" s="234"/>
      <c r="K53" s="234"/>
      <c r="L53" s="234"/>
      <c r="M53" s="235"/>
      <c r="N53" s="212"/>
      <c r="O53" s="245"/>
    </row>
    <row r="54" spans="2:24" ht="15.75" customHeight="1" x14ac:dyDescent="0.25">
      <c r="C54" s="233"/>
      <c r="D54" s="233"/>
      <c r="E54" s="233"/>
      <c r="F54" s="215"/>
      <c r="G54" s="234"/>
      <c r="H54" s="234"/>
      <c r="I54" s="234"/>
      <c r="J54" s="234"/>
      <c r="K54" s="234"/>
      <c r="L54" s="234"/>
      <c r="M54" s="235"/>
      <c r="N54" s="236"/>
      <c r="O54" s="237"/>
      <c r="P54" s="237"/>
      <c r="Q54" s="141"/>
    </row>
    <row r="55" spans="2:24" ht="15.75" customHeight="1" x14ac:dyDescent="0.25">
      <c r="B55" s="238"/>
      <c r="C55" s="233"/>
      <c r="D55" s="233"/>
      <c r="E55" s="233"/>
      <c r="F55" s="215"/>
      <c r="G55" s="239"/>
      <c r="H55" s="239"/>
      <c r="I55" s="239"/>
      <c r="J55" s="239"/>
      <c r="K55" s="239"/>
      <c r="L55" s="239"/>
      <c r="M55" s="235"/>
      <c r="N55" s="212"/>
      <c r="O55" s="240"/>
      <c r="P55" s="240"/>
      <c r="Q55" s="141"/>
    </row>
    <row r="56" spans="2:24" ht="15.75" customHeight="1" x14ac:dyDescent="0.25">
      <c r="B56" s="238"/>
      <c r="C56" s="233"/>
      <c r="D56" s="233"/>
      <c r="E56" s="233"/>
      <c r="F56" s="215"/>
      <c r="G56" s="239"/>
      <c r="H56" s="239"/>
      <c r="I56" s="239"/>
      <c r="J56" s="239"/>
      <c r="K56" s="239"/>
      <c r="L56" s="239"/>
      <c r="M56" s="235"/>
      <c r="N56" s="212"/>
      <c r="O56" s="240"/>
      <c r="P56" s="240"/>
      <c r="Q56" s="141"/>
    </row>
    <row r="57" spans="2:24" ht="15.75" customHeight="1" x14ac:dyDescent="0.25">
      <c r="B57" s="238"/>
      <c r="C57" s="233"/>
      <c r="D57" s="233"/>
      <c r="E57" s="233"/>
      <c r="F57" s="215"/>
      <c r="G57" s="239"/>
      <c r="H57" s="239"/>
      <c r="I57" s="239"/>
      <c r="J57" s="239"/>
      <c r="K57" s="239"/>
      <c r="L57" s="239"/>
      <c r="M57" s="235"/>
      <c r="N57" s="212"/>
      <c r="O57" s="240"/>
      <c r="P57" s="240"/>
      <c r="Q57" s="141"/>
    </row>
    <row r="58" spans="2:24" ht="15.75" customHeight="1" x14ac:dyDescent="0.25">
      <c r="B58" s="238"/>
      <c r="C58" s="233"/>
      <c r="D58" s="233"/>
      <c r="E58" s="233"/>
      <c r="F58" s="215"/>
      <c r="G58" s="239"/>
      <c r="H58" s="239"/>
      <c r="I58" s="239"/>
      <c r="J58" s="239"/>
      <c r="K58" s="239"/>
      <c r="L58" s="239"/>
      <c r="M58" s="241"/>
      <c r="N58" s="217"/>
      <c r="O58" s="240"/>
      <c r="P58" s="240"/>
      <c r="Q58" s="141"/>
    </row>
    <row r="59" spans="2:24" ht="15.75" customHeight="1" x14ac:dyDescent="0.25"/>
    <row r="60" spans="2:24" ht="15.75" customHeight="1" x14ac:dyDescent="0.25">
      <c r="F60" s="175"/>
      <c r="G60" s="243"/>
      <c r="H60" s="243"/>
      <c r="I60" s="243"/>
      <c r="J60" s="243"/>
      <c r="K60" s="243"/>
      <c r="L60" s="243"/>
      <c r="W60" s="173"/>
    </row>
    <row r="61" spans="2:24" ht="15.75" customHeight="1" x14ac:dyDescent="0.25"/>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sheetData>
  <mergeCells count="7">
    <mergeCell ref="U4:W4"/>
    <mergeCell ref="U5:W5"/>
    <mergeCell ref="B40:I40"/>
    <mergeCell ref="B31:G31"/>
    <mergeCell ref="B26:F26"/>
    <mergeCell ref="B28:F28"/>
    <mergeCell ref="B30:G30"/>
  </mergeCells>
  <conditionalFormatting sqref="A7:P21 U7:Y21 R7:S21">
    <cfRule type="expression" dxfId="19" priority="1">
      <formula>MOD(ROW(),2)=0</formula>
    </cfRule>
  </conditionalFormatting>
  <hyperlinks>
    <hyperlink ref="B31" r:id="rId1"/>
  </hyperlinks>
  <printOptions horizontalCentered="1" gridLines="1"/>
  <pageMargins left="0" right="0" top="0.75" bottom="0.75" header="0.3" footer="0.3"/>
  <pageSetup scale="54" orientation="landscape" horizontalDpi="1200" verticalDpi="1200"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Y7" sqref="Y7:Y21"/>
    </sheetView>
  </sheetViews>
  <sheetFormatPr defaultColWidth="9.140625" defaultRowHeight="15" x14ac:dyDescent="0.25"/>
  <cols>
    <col min="1" max="1" width="7.85546875" style="135" customWidth="1"/>
    <col min="2" max="2" width="70.7109375" style="135" bestFit="1" customWidth="1"/>
    <col min="3" max="3" width="36.28515625" style="135" bestFit="1" customWidth="1"/>
    <col min="4" max="4" width="14.28515625" style="135" customWidth="1"/>
    <col min="5" max="5" width="8.85546875" style="135" customWidth="1"/>
    <col min="6" max="6" width="19.42578125" style="135" customWidth="1"/>
    <col min="7" max="7" width="23" style="135" customWidth="1"/>
    <col min="8" max="8" width="10.140625" style="135" bestFit="1" customWidth="1"/>
    <col min="9" max="10" width="13" style="135" customWidth="1"/>
    <col min="11" max="11" width="19.85546875" style="135" bestFit="1" customWidth="1"/>
    <col min="12" max="12" width="11.7109375" style="135" customWidth="1"/>
    <col min="13" max="13" width="19.28515625" style="135" customWidth="1"/>
    <col min="14" max="14" width="15.85546875" style="135" bestFit="1" customWidth="1"/>
    <col min="15" max="15" width="12.85546875" style="135" bestFit="1" customWidth="1"/>
    <col min="16" max="16" width="15.85546875" style="135" bestFit="1" customWidth="1"/>
    <col min="17" max="17" width="3.140625" style="135" customWidth="1"/>
    <col min="18" max="18" width="15.85546875" style="135" customWidth="1"/>
    <col min="19" max="19" width="16.140625" style="135" customWidth="1"/>
    <col min="20" max="20" width="3.7109375" style="135" customWidth="1"/>
    <col min="21" max="21" width="14" style="135" bestFit="1" customWidth="1"/>
    <col min="22" max="22" width="14.85546875" style="135" bestFit="1" customWidth="1"/>
    <col min="23" max="23" width="14" style="135" bestFit="1" customWidth="1"/>
    <col min="24" max="24" width="14.28515625" style="135" customWidth="1"/>
    <col min="25" max="25" width="16.5703125" style="135" customWidth="1"/>
    <col min="26" max="16384" width="9.140625" style="135"/>
  </cols>
  <sheetData>
    <row r="1" spans="1:25" ht="15.75" customHeight="1" x14ac:dyDescent="0.25">
      <c r="A1" s="132" t="s">
        <v>24</v>
      </c>
      <c r="T1" s="141"/>
    </row>
    <row r="2" spans="1:25" ht="15.75" customHeight="1" x14ac:dyDescent="0.25">
      <c r="A2" s="138" t="str">
        <f>'#4001 Renaissance CS @ Well'!A2</f>
        <v>Federal Grant Allocations/Reimbursements as of: 06/30/2023</v>
      </c>
      <c r="B2" s="202"/>
      <c r="N2" s="140"/>
      <c r="O2" s="140"/>
      <c r="Q2" s="141"/>
      <c r="R2" s="141"/>
      <c r="S2" s="141"/>
      <c r="T2" s="141"/>
    </row>
    <row r="3" spans="1:25" ht="15.75" customHeight="1" x14ac:dyDescent="0.25">
      <c r="A3" s="142" t="s">
        <v>63</v>
      </c>
      <c r="B3" s="132"/>
      <c r="D3" s="132"/>
      <c r="E3" s="132"/>
      <c r="F3" s="132"/>
      <c r="Q3" s="141"/>
      <c r="R3" s="141"/>
      <c r="S3" s="141"/>
      <c r="T3" s="141"/>
      <c r="U3" s="136"/>
      <c r="V3" s="143"/>
    </row>
    <row r="4" spans="1:25" ht="15.75" customHeight="1" x14ac:dyDescent="0.25">
      <c r="A4" s="132" t="s">
        <v>147</v>
      </c>
      <c r="N4" s="145"/>
      <c r="O4" s="145"/>
      <c r="P4" s="145"/>
      <c r="Q4" s="146"/>
      <c r="R4" s="141"/>
      <c r="S4" s="141"/>
      <c r="T4" s="146"/>
      <c r="U4" s="574" t="s">
        <v>211</v>
      </c>
      <c r="V4" s="574"/>
      <c r="W4" s="574"/>
      <c r="X4" s="148"/>
      <c r="Y4" s="147"/>
    </row>
    <row r="5" spans="1:25" ht="15.75" thickBot="1" x14ac:dyDescent="0.3">
      <c r="H5" s="148"/>
      <c r="I5" s="148"/>
      <c r="N5" s="145"/>
      <c r="O5" s="145"/>
      <c r="P5" s="145"/>
      <c r="Q5" s="146"/>
      <c r="R5" s="150"/>
      <c r="S5" s="150"/>
      <c r="T5" s="146"/>
      <c r="U5" s="577"/>
      <c r="V5" s="577"/>
      <c r="W5" s="577"/>
      <c r="X5" s="146"/>
      <c r="Y5" s="151"/>
    </row>
    <row r="6" spans="1:25" s="205" customFormat="1" ht="85.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449" t="s">
        <v>260</v>
      </c>
      <c r="O6" s="449" t="s">
        <v>261</v>
      </c>
      <c r="P6" s="449" t="s">
        <v>262</v>
      </c>
      <c r="Q6" s="204"/>
      <c r="R6" s="154" t="s">
        <v>256</v>
      </c>
      <c r="S6" s="155" t="s">
        <v>257</v>
      </c>
      <c r="T6" s="204"/>
      <c r="U6" s="156" t="s">
        <v>263</v>
      </c>
      <c r="V6" s="157" t="s">
        <v>350</v>
      </c>
      <c r="W6" s="158" t="s">
        <v>351</v>
      </c>
      <c r="X6" s="446" t="s">
        <v>342</v>
      </c>
      <c r="Y6" s="258" t="str">
        <f>'#4001 Renaissance CS @ Well'!Y6</f>
        <v>Available Budget as of 06/30/2023</v>
      </c>
    </row>
    <row r="7" spans="1:25" ht="15.75" customHeight="1" x14ac:dyDescent="0.25">
      <c r="A7" s="137">
        <v>4201</v>
      </c>
      <c r="B7" s="135" t="s">
        <v>326</v>
      </c>
      <c r="C7" s="392" t="s">
        <v>95</v>
      </c>
      <c r="D7" s="185" t="s">
        <v>218</v>
      </c>
      <c r="E7" s="185" t="s">
        <v>253</v>
      </c>
      <c r="F7" s="135" t="s">
        <v>219</v>
      </c>
      <c r="G7" s="137" t="s">
        <v>7</v>
      </c>
      <c r="H7" s="300">
        <v>2.7199999999999998E-2</v>
      </c>
      <c r="I7" s="300">
        <v>0.15010000000000001</v>
      </c>
      <c r="J7" s="171">
        <v>45107</v>
      </c>
      <c r="K7" s="171">
        <v>45108</v>
      </c>
      <c r="L7" s="171">
        <v>44743</v>
      </c>
      <c r="M7" s="137" t="s">
        <v>212</v>
      </c>
      <c r="N7" s="453">
        <v>472833</v>
      </c>
      <c r="O7" s="412">
        <f>532980.5-472833</f>
        <v>60147.5</v>
      </c>
      <c r="P7" s="398">
        <f t="shared" ref="P7:P20" si="0">N7+O7</f>
        <v>532980.5</v>
      </c>
      <c r="Q7" s="450"/>
      <c r="R7" s="411">
        <v>0</v>
      </c>
      <c r="S7" s="398">
        <f>P7-R7</f>
        <v>532980.5</v>
      </c>
      <c r="T7" s="178"/>
      <c r="U7" s="396">
        <v>296184.84999999998</v>
      </c>
      <c r="V7" s="397">
        <v>0</v>
      </c>
      <c r="W7" s="397">
        <f>V7+U7</f>
        <v>296184.84999999998</v>
      </c>
      <c r="X7" s="515">
        <v>0</v>
      </c>
      <c r="Y7" s="503">
        <f>S7-W7</f>
        <v>236795.65000000002</v>
      </c>
    </row>
    <row r="8" spans="1:25" ht="15.75" customHeight="1" x14ac:dyDescent="0.25">
      <c r="A8" s="137">
        <v>4203</v>
      </c>
      <c r="B8" s="135" t="s">
        <v>323</v>
      </c>
      <c r="C8" s="392" t="s">
        <v>324</v>
      </c>
      <c r="D8" s="185" t="s">
        <v>285</v>
      </c>
      <c r="E8" s="185" t="s">
        <v>286</v>
      </c>
      <c r="F8" s="135" t="s">
        <v>287</v>
      </c>
      <c r="G8" s="137" t="s">
        <v>7</v>
      </c>
      <c r="H8" s="300">
        <v>2.7199999999999998E-2</v>
      </c>
      <c r="I8" s="300">
        <v>0.15010000000000001</v>
      </c>
      <c r="J8" s="171">
        <v>45107</v>
      </c>
      <c r="K8" s="171">
        <v>45122</v>
      </c>
      <c r="L8" s="171">
        <v>44743</v>
      </c>
      <c r="M8" s="137" t="s">
        <v>281</v>
      </c>
      <c r="N8" s="455">
        <v>10560</v>
      </c>
      <c r="O8" s="415">
        <v>0</v>
      </c>
      <c r="P8" s="386">
        <f t="shared" si="0"/>
        <v>10560</v>
      </c>
      <c r="Q8" s="450"/>
      <c r="R8" s="414">
        <v>0</v>
      </c>
      <c r="S8" s="386">
        <f>P8-R8</f>
        <v>10560</v>
      </c>
      <c r="T8" s="178"/>
      <c r="U8" s="399">
        <v>7239</v>
      </c>
      <c r="V8" s="385">
        <v>0</v>
      </c>
      <c r="W8" s="385">
        <f>V8+U8</f>
        <v>7239</v>
      </c>
      <c r="X8" s="484">
        <v>0</v>
      </c>
      <c r="Y8" s="458">
        <f>S8-W8</f>
        <v>3321</v>
      </c>
    </row>
    <row r="9" spans="1:25" ht="15.75" customHeight="1" x14ac:dyDescent="0.25">
      <c r="A9" s="137">
        <v>4253</v>
      </c>
      <c r="B9" s="135" t="s">
        <v>114</v>
      </c>
      <c r="C9" s="392" t="s">
        <v>108</v>
      </c>
      <c r="D9" s="185" t="s">
        <v>216</v>
      </c>
      <c r="E9" s="185" t="s">
        <v>240</v>
      </c>
      <c r="F9" s="135" t="s">
        <v>217</v>
      </c>
      <c r="G9" s="137" t="s">
        <v>7</v>
      </c>
      <c r="H9" s="300">
        <v>2.7199999999999998E-2</v>
      </c>
      <c r="I9" s="300">
        <v>0.15010000000000001</v>
      </c>
      <c r="J9" s="171">
        <v>45107</v>
      </c>
      <c r="K9" s="171">
        <v>45108</v>
      </c>
      <c r="L9" s="171">
        <v>44743</v>
      </c>
      <c r="M9" s="137" t="s">
        <v>212</v>
      </c>
      <c r="N9" s="455">
        <v>34571.96</v>
      </c>
      <c r="O9" s="415">
        <v>0</v>
      </c>
      <c r="P9" s="386">
        <f t="shared" si="0"/>
        <v>34571.96</v>
      </c>
      <c r="Q9" s="450"/>
      <c r="R9" s="414">
        <v>0</v>
      </c>
      <c r="S9" s="386">
        <f>P9-R9</f>
        <v>34571.96</v>
      </c>
      <c r="T9" s="178"/>
      <c r="U9" s="399">
        <v>34571.96</v>
      </c>
      <c r="V9" s="385">
        <v>0</v>
      </c>
      <c r="W9" s="385">
        <f t="shared" ref="W9:W10" si="1">V9+U9</f>
        <v>34571.96</v>
      </c>
      <c r="X9" s="484">
        <v>0</v>
      </c>
      <c r="Y9" s="458">
        <v>0</v>
      </c>
    </row>
    <row r="10" spans="1:25" ht="15.75" customHeight="1" x14ac:dyDescent="0.25">
      <c r="A10" s="137">
        <v>4423</v>
      </c>
      <c r="B10" s="135" t="s">
        <v>210</v>
      </c>
      <c r="C10" s="293" t="s">
        <v>305</v>
      </c>
      <c r="D10" s="137" t="s">
        <v>183</v>
      </c>
      <c r="E10" s="137" t="s">
        <v>242</v>
      </c>
      <c r="F10" s="135" t="s">
        <v>196</v>
      </c>
      <c r="G10" s="137" t="s">
        <v>7</v>
      </c>
      <c r="H10" s="300">
        <v>2.7199999999999998E-2</v>
      </c>
      <c r="I10" s="300">
        <v>0.15010000000000001</v>
      </c>
      <c r="J10" s="171">
        <v>45199</v>
      </c>
      <c r="K10" s="171">
        <v>45214</v>
      </c>
      <c r="L10" s="171">
        <v>44201</v>
      </c>
      <c r="M10" s="137" t="s">
        <v>192</v>
      </c>
      <c r="N10" s="384">
        <v>242228.88</v>
      </c>
      <c r="O10" s="385">
        <v>0</v>
      </c>
      <c r="P10" s="386">
        <f t="shared" si="0"/>
        <v>242228.88</v>
      </c>
      <c r="Q10" s="130"/>
      <c r="R10" s="399">
        <v>0</v>
      </c>
      <c r="S10" s="386">
        <f t="shared" ref="S10:S21" si="2">P10-R10</f>
        <v>242228.88</v>
      </c>
      <c r="T10" s="178"/>
      <c r="U10" s="399">
        <v>242228.88</v>
      </c>
      <c r="V10" s="385">
        <v>0</v>
      </c>
      <c r="W10" s="385">
        <f t="shared" si="1"/>
        <v>242228.88</v>
      </c>
      <c r="X10" s="484">
        <v>0</v>
      </c>
      <c r="Y10" s="458">
        <f t="shared" ref="Y10:Y21" si="3">S10-W10</f>
        <v>0</v>
      </c>
    </row>
    <row r="11" spans="1:25" ht="15.75" customHeight="1" x14ac:dyDescent="0.25">
      <c r="A11" s="137">
        <v>4426</v>
      </c>
      <c r="B11" s="135" t="s">
        <v>320</v>
      </c>
      <c r="C11" s="293" t="s">
        <v>305</v>
      </c>
      <c r="D11" s="137" t="s">
        <v>183</v>
      </c>
      <c r="E11" s="137" t="s">
        <v>252</v>
      </c>
      <c r="F11" s="135" t="s">
        <v>184</v>
      </c>
      <c r="G11" s="137" t="s">
        <v>7</v>
      </c>
      <c r="H11" s="300">
        <v>2.7199999999999998E-2</v>
      </c>
      <c r="I11" s="300">
        <v>0.15010000000000001</v>
      </c>
      <c r="J11" s="171">
        <v>45199</v>
      </c>
      <c r="K11" s="171">
        <v>45214</v>
      </c>
      <c r="L11" s="171">
        <v>44201</v>
      </c>
      <c r="M11" s="137" t="s">
        <v>190</v>
      </c>
      <c r="N11" s="384">
        <v>448391.5</v>
      </c>
      <c r="O11" s="385">
        <v>0</v>
      </c>
      <c r="P11" s="386">
        <f t="shared" si="0"/>
        <v>448391.5</v>
      </c>
      <c r="Q11" s="130"/>
      <c r="R11" s="399">
        <v>0</v>
      </c>
      <c r="S11" s="386">
        <f t="shared" si="2"/>
        <v>448391.5</v>
      </c>
      <c r="T11" s="178"/>
      <c r="U11" s="399">
        <v>0</v>
      </c>
      <c r="V11" s="385">
        <v>0</v>
      </c>
      <c r="W11" s="385">
        <f t="shared" ref="W11:W21" si="4">V11+U11</f>
        <v>0</v>
      </c>
      <c r="X11" s="484">
        <v>0</v>
      </c>
      <c r="Y11" s="458">
        <f t="shared" si="3"/>
        <v>448391.5</v>
      </c>
    </row>
    <row r="12" spans="1:25" ht="15.75" customHeight="1" x14ac:dyDescent="0.25">
      <c r="A12" s="137">
        <v>4427</v>
      </c>
      <c r="B12" s="135" t="s">
        <v>193</v>
      </c>
      <c r="C12" s="293" t="s">
        <v>305</v>
      </c>
      <c r="D12" s="137" t="s">
        <v>183</v>
      </c>
      <c r="E12" s="137" t="s">
        <v>249</v>
      </c>
      <c r="F12" s="135" t="s">
        <v>195</v>
      </c>
      <c r="G12" s="137" t="s">
        <v>7</v>
      </c>
      <c r="H12" s="300">
        <v>2.7199999999999998E-2</v>
      </c>
      <c r="I12" s="300">
        <v>0.15010000000000001</v>
      </c>
      <c r="J12" s="171">
        <v>45199</v>
      </c>
      <c r="K12" s="171">
        <v>45214</v>
      </c>
      <c r="L12" s="171">
        <v>44201</v>
      </c>
      <c r="M12" s="137" t="s">
        <v>191</v>
      </c>
      <c r="N12" s="384">
        <v>51175.12</v>
      </c>
      <c r="O12" s="385">
        <v>0</v>
      </c>
      <c r="P12" s="386">
        <f t="shared" si="0"/>
        <v>51175.12</v>
      </c>
      <c r="Q12" s="130"/>
      <c r="R12" s="399">
        <v>0</v>
      </c>
      <c r="S12" s="386">
        <f t="shared" si="2"/>
        <v>51175.12</v>
      </c>
      <c r="T12" s="178"/>
      <c r="U12" s="399">
        <v>0</v>
      </c>
      <c r="V12" s="385">
        <v>0</v>
      </c>
      <c r="W12" s="385">
        <f t="shared" si="4"/>
        <v>0</v>
      </c>
      <c r="X12" s="484">
        <v>0</v>
      </c>
      <c r="Y12" s="458">
        <f t="shared" si="3"/>
        <v>51175.12</v>
      </c>
    </row>
    <row r="13" spans="1:25" ht="15.75" customHeight="1" x14ac:dyDescent="0.25">
      <c r="A13" s="137">
        <v>4428</v>
      </c>
      <c r="B13" s="135" t="s">
        <v>208</v>
      </c>
      <c r="C13" s="293" t="s">
        <v>305</v>
      </c>
      <c r="D13" s="137" t="s">
        <v>183</v>
      </c>
      <c r="E13" s="137" t="s">
        <v>241</v>
      </c>
      <c r="F13" s="135" t="s">
        <v>209</v>
      </c>
      <c r="G13" s="137" t="s">
        <v>7</v>
      </c>
      <c r="H13" s="300">
        <v>2.7199999999999998E-2</v>
      </c>
      <c r="I13" s="300">
        <v>0.15010000000000001</v>
      </c>
      <c r="J13" s="171">
        <v>45199</v>
      </c>
      <c r="K13" s="171">
        <v>45214</v>
      </c>
      <c r="L13" s="171">
        <v>44201</v>
      </c>
      <c r="M13" s="137" t="s">
        <v>230</v>
      </c>
      <c r="N13" s="384">
        <v>32851.82</v>
      </c>
      <c r="O13" s="385">
        <v>0</v>
      </c>
      <c r="P13" s="386">
        <f t="shared" si="0"/>
        <v>32851.82</v>
      </c>
      <c r="Q13" s="130"/>
      <c r="R13" s="399">
        <v>0</v>
      </c>
      <c r="S13" s="386">
        <f t="shared" si="2"/>
        <v>32851.82</v>
      </c>
      <c r="T13" s="178"/>
      <c r="U13" s="399">
        <v>0</v>
      </c>
      <c r="V13" s="385">
        <v>0</v>
      </c>
      <c r="W13" s="385">
        <f t="shared" si="4"/>
        <v>0</v>
      </c>
      <c r="X13" s="484">
        <v>0</v>
      </c>
      <c r="Y13" s="458">
        <f t="shared" si="3"/>
        <v>32851.82</v>
      </c>
    </row>
    <row r="14" spans="1:25" ht="15.75" customHeight="1" x14ac:dyDescent="0.25">
      <c r="A14" s="137">
        <v>4429</v>
      </c>
      <c r="B14" s="135" t="s">
        <v>298</v>
      </c>
      <c r="C14" s="293" t="s">
        <v>305</v>
      </c>
      <c r="D14" s="137" t="s">
        <v>183</v>
      </c>
      <c r="E14" s="137" t="s">
        <v>247</v>
      </c>
      <c r="F14" s="135" t="s">
        <v>207</v>
      </c>
      <c r="G14" s="137" t="s">
        <v>7</v>
      </c>
      <c r="H14" s="300">
        <v>2.7199999999999998E-2</v>
      </c>
      <c r="I14" s="300">
        <v>0.15010000000000001</v>
      </c>
      <c r="J14" s="171">
        <v>45199</v>
      </c>
      <c r="K14" s="171">
        <v>45214</v>
      </c>
      <c r="L14" s="171">
        <v>44201</v>
      </c>
      <c r="M14" s="137" t="s">
        <v>229</v>
      </c>
      <c r="N14" s="384">
        <v>4126.3900000000003</v>
      </c>
      <c r="O14" s="385">
        <v>0</v>
      </c>
      <c r="P14" s="386">
        <f t="shared" si="0"/>
        <v>4126.3900000000003</v>
      </c>
      <c r="Q14" s="130"/>
      <c r="R14" s="399">
        <v>0</v>
      </c>
      <c r="S14" s="386">
        <f t="shared" si="2"/>
        <v>4126.3900000000003</v>
      </c>
      <c r="T14" s="178"/>
      <c r="U14" s="399">
        <v>0</v>
      </c>
      <c r="V14" s="385">
        <v>0</v>
      </c>
      <c r="W14" s="385">
        <f t="shared" si="4"/>
        <v>0</v>
      </c>
      <c r="X14" s="484">
        <v>0</v>
      </c>
      <c r="Y14" s="458">
        <f t="shared" si="3"/>
        <v>4126.3900000000003</v>
      </c>
    </row>
    <row r="15" spans="1:25" ht="15.75" customHeight="1" x14ac:dyDescent="0.25">
      <c r="A15" s="137">
        <v>4452</v>
      </c>
      <c r="B15" s="135" t="s">
        <v>204</v>
      </c>
      <c r="C15" s="293" t="s">
        <v>200</v>
      </c>
      <c r="D15" s="137" t="s">
        <v>201</v>
      </c>
      <c r="E15" s="137" t="s">
        <v>245</v>
      </c>
      <c r="F15" s="135" t="s">
        <v>205</v>
      </c>
      <c r="G15" s="137" t="s">
        <v>7</v>
      </c>
      <c r="H15" s="300">
        <v>0.05</v>
      </c>
      <c r="I15" s="300">
        <v>0.15010000000000001</v>
      </c>
      <c r="J15" s="171">
        <v>45565</v>
      </c>
      <c r="K15" s="171">
        <v>45580</v>
      </c>
      <c r="L15" s="171">
        <v>44279</v>
      </c>
      <c r="M15" s="137" t="s">
        <v>203</v>
      </c>
      <c r="N15" s="384">
        <v>438287.51</v>
      </c>
      <c r="O15" s="385">
        <v>68.66</v>
      </c>
      <c r="P15" s="386">
        <f t="shared" si="0"/>
        <v>438356.17</v>
      </c>
      <c r="Q15" s="130"/>
      <c r="R15" s="399">
        <v>0</v>
      </c>
      <c r="S15" s="386">
        <f t="shared" si="2"/>
        <v>438356.17</v>
      </c>
      <c r="T15" s="178"/>
      <c r="U15" s="399">
        <v>0</v>
      </c>
      <c r="V15" s="385">
        <v>0</v>
      </c>
      <c r="W15" s="385">
        <f t="shared" si="4"/>
        <v>0</v>
      </c>
      <c r="X15" s="484">
        <v>0</v>
      </c>
      <c r="Y15" s="458">
        <f t="shared" si="3"/>
        <v>438356.17</v>
      </c>
    </row>
    <row r="16" spans="1:25" s="144" customFormat="1" ht="15.75" customHeight="1" x14ac:dyDescent="0.25">
      <c r="A16" s="160">
        <v>4454</v>
      </c>
      <c r="B16" s="144" t="s">
        <v>306</v>
      </c>
      <c r="C16" s="218" t="s">
        <v>200</v>
      </c>
      <c r="D16" s="160" t="s">
        <v>201</v>
      </c>
      <c r="E16" s="160" t="s">
        <v>248</v>
      </c>
      <c r="F16" s="144" t="s">
        <v>228</v>
      </c>
      <c r="G16" s="160" t="s">
        <v>7</v>
      </c>
      <c r="H16" s="324">
        <v>0.05</v>
      </c>
      <c r="I16" s="324">
        <v>0.15010000000000001</v>
      </c>
      <c r="J16" s="164">
        <v>45565</v>
      </c>
      <c r="K16" s="164">
        <v>45580</v>
      </c>
      <c r="L16" s="164">
        <v>44279</v>
      </c>
      <c r="M16" s="160" t="s">
        <v>327</v>
      </c>
      <c r="N16" s="384">
        <v>23342.26</v>
      </c>
      <c r="O16" s="391">
        <v>430.07</v>
      </c>
      <c r="P16" s="390">
        <f t="shared" si="0"/>
        <v>23772.329999999998</v>
      </c>
      <c r="Q16" s="133"/>
      <c r="R16" s="384">
        <v>0</v>
      </c>
      <c r="S16" s="390">
        <f t="shared" si="2"/>
        <v>23772.329999999998</v>
      </c>
      <c r="T16" s="286"/>
      <c r="U16" s="384">
        <v>0</v>
      </c>
      <c r="V16" s="391">
        <v>0</v>
      </c>
      <c r="W16" s="391">
        <f t="shared" si="4"/>
        <v>0</v>
      </c>
      <c r="X16" s="483">
        <v>23772.33</v>
      </c>
      <c r="Y16" s="442">
        <f>S16-W16-X16</f>
        <v>0</v>
      </c>
    </row>
    <row r="17" spans="1:25" ht="15.75" customHeight="1" x14ac:dyDescent="0.25">
      <c r="A17" s="137">
        <v>4457</v>
      </c>
      <c r="B17" s="135" t="s">
        <v>266</v>
      </c>
      <c r="C17" s="293" t="s">
        <v>200</v>
      </c>
      <c r="D17" s="137" t="s">
        <v>201</v>
      </c>
      <c r="E17" s="137" t="s">
        <v>267</v>
      </c>
      <c r="F17" s="135" t="s">
        <v>268</v>
      </c>
      <c r="G17" s="137" t="s">
        <v>7</v>
      </c>
      <c r="H17" s="300">
        <v>0.05</v>
      </c>
      <c r="I17" s="300">
        <v>0.15010000000000001</v>
      </c>
      <c r="J17" s="171">
        <v>45565</v>
      </c>
      <c r="K17" s="171">
        <v>45580</v>
      </c>
      <c r="L17" s="171">
        <v>44279</v>
      </c>
      <c r="M17" s="137" t="s">
        <v>312</v>
      </c>
      <c r="N17" s="384">
        <v>11110.22</v>
      </c>
      <c r="O17" s="385">
        <v>0</v>
      </c>
      <c r="P17" s="386">
        <f t="shared" si="0"/>
        <v>11110.22</v>
      </c>
      <c r="Q17" s="130"/>
      <c r="R17" s="399">
        <v>0</v>
      </c>
      <c r="S17" s="386">
        <f t="shared" si="2"/>
        <v>11110.22</v>
      </c>
      <c r="T17" s="178"/>
      <c r="U17" s="399">
        <v>0</v>
      </c>
      <c r="V17" s="385">
        <v>0</v>
      </c>
      <c r="W17" s="385">
        <f t="shared" si="4"/>
        <v>0</v>
      </c>
      <c r="X17" s="484">
        <v>0</v>
      </c>
      <c r="Y17" s="458">
        <f t="shared" si="3"/>
        <v>11110.22</v>
      </c>
    </row>
    <row r="18" spans="1:25" ht="15.75" customHeight="1" x14ac:dyDescent="0.25">
      <c r="A18" s="137">
        <v>4459</v>
      </c>
      <c r="B18" s="135" t="s">
        <v>243</v>
      </c>
      <c r="C18" s="293" t="s">
        <v>200</v>
      </c>
      <c r="D18" s="137" t="s">
        <v>201</v>
      </c>
      <c r="E18" s="137" t="s">
        <v>244</v>
      </c>
      <c r="F18" s="135" t="s">
        <v>202</v>
      </c>
      <c r="G18" s="137" t="s">
        <v>7</v>
      </c>
      <c r="H18" s="300">
        <v>0.05</v>
      </c>
      <c r="I18" s="300">
        <v>0.15010000000000001</v>
      </c>
      <c r="J18" s="171">
        <v>45565</v>
      </c>
      <c r="K18" s="171">
        <v>45580</v>
      </c>
      <c r="L18" s="171">
        <v>44279</v>
      </c>
      <c r="M18" s="137" t="s">
        <v>203</v>
      </c>
      <c r="N18" s="384">
        <v>1753150.03</v>
      </c>
      <c r="O18" s="385">
        <v>274.63</v>
      </c>
      <c r="P18" s="386">
        <f t="shared" si="0"/>
        <v>1753424.66</v>
      </c>
      <c r="Q18" s="130"/>
      <c r="R18" s="399">
        <v>0</v>
      </c>
      <c r="S18" s="386">
        <f t="shared" si="2"/>
        <v>1753424.66</v>
      </c>
      <c r="T18" s="178"/>
      <c r="U18" s="399">
        <v>0</v>
      </c>
      <c r="V18" s="385">
        <v>0</v>
      </c>
      <c r="W18" s="385">
        <f t="shared" si="4"/>
        <v>0</v>
      </c>
      <c r="X18" s="484">
        <v>0</v>
      </c>
      <c r="Y18" s="458">
        <f t="shared" si="3"/>
        <v>1753424.66</v>
      </c>
    </row>
    <row r="19" spans="1:25" ht="15.75" customHeight="1" x14ac:dyDescent="0.25">
      <c r="A19" s="137">
        <v>4461</v>
      </c>
      <c r="B19" s="135" t="s">
        <v>288</v>
      </c>
      <c r="C19" s="293" t="s">
        <v>200</v>
      </c>
      <c r="D19" s="137" t="s">
        <v>201</v>
      </c>
      <c r="E19" s="137" t="s">
        <v>273</v>
      </c>
      <c r="F19" s="135" t="s">
        <v>274</v>
      </c>
      <c r="G19" s="137" t="s">
        <v>7</v>
      </c>
      <c r="H19" s="300">
        <v>0.05</v>
      </c>
      <c r="I19" s="300">
        <v>0.15010000000000001</v>
      </c>
      <c r="J19" s="171">
        <v>45565</v>
      </c>
      <c r="K19" s="171">
        <v>45580</v>
      </c>
      <c r="L19" s="171">
        <v>44279</v>
      </c>
      <c r="M19" s="137" t="s">
        <v>310</v>
      </c>
      <c r="N19" s="384">
        <v>12460.82</v>
      </c>
      <c r="O19" s="385">
        <v>0</v>
      </c>
      <c r="P19" s="386">
        <f t="shared" si="0"/>
        <v>12460.82</v>
      </c>
      <c r="Q19" s="130"/>
      <c r="R19" s="399">
        <v>0</v>
      </c>
      <c r="S19" s="386">
        <f t="shared" si="2"/>
        <v>12460.82</v>
      </c>
      <c r="T19" s="178"/>
      <c r="U19" s="399">
        <v>0</v>
      </c>
      <c r="V19" s="385">
        <v>0</v>
      </c>
      <c r="W19" s="385">
        <f t="shared" si="4"/>
        <v>0</v>
      </c>
      <c r="X19" s="484">
        <v>0</v>
      </c>
      <c r="Y19" s="458">
        <f t="shared" si="3"/>
        <v>12460.82</v>
      </c>
    </row>
    <row r="20" spans="1:25" ht="15.75" customHeight="1" x14ac:dyDescent="0.25">
      <c r="A20" s="137">
        <v>4463</v>
      </c>
      <c r="B20" s="135" t="s">
        <v>290</v>
      </c>
      <c r="C20" s="293" t="s">
        <v>200</v>
      </c>
      <c r="D20" s="137" t="s">
        <v>201</v>
      </c>
      <c r="E20" s="137" t="s">
        <v>277</v>
      </c>
      <c r="F20" s="135" t="s">
        <v>278</v>
      </c>
      <c r="G20" s="137" t="s">
        <v>7</v>
      </c>
      <c r="H20" s="300">
        <v>0.05</v>
      </c>
      <c r="I20" s="300">
        <v>0.15010000000000001</v>
      </c>
      <c r="J20" s="171">
        <v>45565</v>
      </c>
      <c r="K20" s="171">
        <v>45580</v>
      </c>
      <c r="L20" s="171">
        <v>44279</v>
      </c>
      <c r="M20" s="137" t="s">
        <v>308</v>
      </c>
      <c r="N20" s="384">
        <v>62053.26</v>
      </c>
      <c r="O20" s="385">
        <v>0</v>
      </c>
      <c r="P20" s="386">
        <f t="shared" si="0"/>
        <v>62053.26</v>
      </c>
      <c r="Q20" s="130"/>
      <c r="R20" s="399">
        <v>0</v>
      </c>
      <c r="S20" s="386">
        <f t="shared" si="2"/>
        <v>62053.26</v>
      </c>
      <c r="T20" s="178"/>
      <c r="U20" s="399">
        <v>0</v>
      </c>
      <c r="V20" s="385">
        <v>0</v>
      </c>
      <c r="W20" s="385">
        <f t="shared" si="4"/>
        <v>0</v>
      </c>
      <c r="X20" s="484">
        <v>0</v>
      </c>
      <c r="Y20" s="458">
        <f t="shared" si="3"/>
        <v>62053.26</v>
      </c>
    </row>
    <row r="21" spans="1:25" ht="15.75" customHeight="1" x14ac:dyDescent="0.25">
      <c r="A21" s="137">
        <v>4464</v>
      </c>
      <c r="B21" s="135" t="s">
        <v>307</v>
      </c>
      <c r="C21" s="293" t="s">
        <v>313</v>
      </c>
      <c r="D21" s="137" t="s">
        <v>183</v>
      </c>
      <c r="E21" s="137" t="s">
        <v>279</v>
      </c>
      <c r="F21" s="135" t="s">
        <v>280</v>
      </c>
      <c r="G21" s="137" t="s">
        <v>7</v>
      </c>
      <c r="H21" s="300">
        <v>0.05</v>
      </c>
      <c r="I21" s="300">
        <v>0.15010000000000001</v>
      </c>
      <c r="J21" s="171">
        <v>45199</v>
      </c>
      <c r="K21" s="171">
        <v>45214</v>
      </c>
      <c r="L21" s="171">
        <v>44201</v>
      </c>
      <c r="M21" s="137" t="s">
        <v>309</v>
      </c>
      <c r="N21" s="400">
        <v>88107.88</v>
      </c>
      <c r="O21" s="424">
        <v>0</v>
      </c>
      <c r="P21" s="402">
        <f t="shared" ref="P21" si="5">N21+O21</f>
        <v>88107.88</v>
      </c>
      <c r="Q21" s="450"/>
      <c r="R21" s="426">
        <v>0</v>
      </c>
      <c r="S21" s="402">
        <f t="shared" si="2"/>
        <v>88107.88</v>
      </c>
      <c r="T21" s="178"/>
      <c r="U21" s="435">
        <v>0</v>
      </c>
      <c r="V21" s="401">
        <v>0</v>
      </c>
      <c r="W21" s="401">
        <f t="shared" si="4"/>
        <v>0</v>
      </c>
      <c r="X21" s="485">
        <v>0</v>
      </c>
      <c r="Y21" s="488">
        <f t="shared" si="3"/>
        <v>88107.88</v>
      </c>
    </row>
    <row r="22" spans="1:25" ht="15.75" customHeight="1" thickBot="1" x14ac:dyDescent="0.3">
      <c r="B22" s="141"/>
      <c r="C22" s="185"/>
      <c r="D22" s="185"/>
      <c r="E22" s="185"/>
      <c r="M22" s="227" t="s">
        <v>38</v>
      </c>
      <c r="N22" s="387">
        <f>SUM(N7:N21)</f>
        <v>3685250.65</v>
      </c>
      <c r="O22" s="388">
        <f>SUM(O7:O21)</f>
        <v>60920.86</v>
      </c>
      <c r="P22" s="389">
        <f>SUM(P7:P21)</f>
        <v>3746171.5099999993</v>
      </c>
      <c r="Q22" s="130"/>
      <c r="R22" s="387">
        <f>SUM(R7:R21)</f>
        <v>0</v>
      </c>
      <c r="S22" s="389">
        <f>SUM(S7:S21)</f>
        <v>3746171.5099999993</v>
      </c>
      <c r="T22" s="130"/>
      <c r="U22" s="387">
        <f>SUM(U7:U21)</f>
        <v>580224.68999999994</v>
      </c>
      <c r="V22" s="388">
        <f>SUM(V7:V21)</f>
        <v>0</v>
      </c>
      <c r="W22" s="417">
        <f>SUM(W7:W21)</f>
        <v>580224.68999999994</v>
      </c>
      <c r="X22" s="505">
        <f>SUM(X7:X21)</f>
        <v>23772.33</v>
      </c>
      <c r="Y22" s="489">
        <f>SUM(Y7:Y21)</f>
        <v>3142174.4899999993</v>
      </c>
    </row>
    <row r="23" spans="1:25" ht="15.75" customHeight="1" thickTop="1" x14ac:dyDescent="0.25">
      <c r="B23" s="141"/>
      <c r="C23" s="185"/>
      <c r="D23" s="185"/>
      <c r="E23" s="185"/>
      <c r="M23" s="227"/>
      <c r="N23" s="173"/>
      <c r="O23" s="173"/>
      <c r="P23" s="173"/>
      <c r="R23" s="173"/>
      <c r="S23" s="173"/>
      <c r="T23" s="172"/>
      <c r="U23" s="141"/>
    </row>
    <row r="24" spans="1:25" ht="15.75" customHeight="1" x14ac:dyDescent="0.25">
      <c r="B24" s="132" t="s">
        <v>111</v>
      </c>
      <c r="C24" s="185"/>
      <c r="D24" s="185"/>
      <c r="E24" s="185"/>
      <c r="M24" s="227"/>
      <c r="N24" s="173"/>
      <c r="O24" s="173"/>
      <c r="P24" s="173"/>
      <c r="R24" s="172"/>
      <c r="S24" s="172"/>
      <c r="T24" s="172"/>
      <c r="U24" s="141"/>
    </row>
    <row r="25" spans="1:25" ht="15.75" customHeight="1" x14ac:dyDescent="0.25">
      <c r="B25" s="576" t="s">
        <v>352</v>
      </c>
      <c r="C25" s="576"/>
      <c r="D25" s="576"/>
      <c r="E25" s="576"/>
      <c r="F25" s="576"/>
      <c r="M25" s="227"/>
      <c r="N25" s="173"/>
      <c r="O25" s="173"/>
      <c r="P25" s="173"/>
      <c r="R25" s="172"/>
      <c r="S25" s="172"/>
      <c r="T25" s="172"/>
      <c r="U25" s="141"/>
    </row>
    <row r="26" spans="1:25" ht="15.75" customHeight="1" x14ac:dyDescent="0.25">
      <c r="C26" s="185"/>
      <c r="D26" s="185"/>
      <c r="E26" s="185"/>
      <c r="M26" s="227"/>
      <c r="N26" s="173"/>
      <c r="O26" s="173"/>
      <c r="P26" s="173"/>
      <c r="R26" s="172"/>
      <c r="S26" s="172"/>
      <c r="T26" s="172"/>
      <c r="U26" s="141"/>
    </row>
    <row r="27" spans="1:25" ht="15.75" customHeight="1" x14ac:dyDescent="0.25">
      <c r="B27" s="576" t="s">
        <v>115</v>
      </c>
      <c r="C27" s="576"/>
      <c r="D27" s="576"/>
      <c r="E27" s="576"/>
      <c r="F27" s="576"/>
      <c r="M27" s="227"/>
      <c r="N27" s="173"/>
      <c r="O27" s="173"/>
      <c r="P27" s="173"/>
      <c r="R27" s="172"/>
      <c r="S27" s="172"/>
      <c r="T27" s="172"/>
      <c r="U27" s="141"/>
    </row>
    <row r="28" spans="1:25" ht="15.75" customHeight="1" x14ac:dyDescent="0.25">
      <c r="B28" s="179"/>
      <c r="C28" s="179"/>
      <c r="D28" s="179"/>
      <c r="E28" s="179"/>
      <c r="F28" s="179"/>
      <c r="M28" s="227"/>
      <c r="N28" s="173"/>
      <c r="O28" s="173"/>
      <c r="P28" s="173"/>
      <c r="R28" s="172"/>
      <c r="S28" s="172"/>
      <c r="T28" s="172"/>
      <c r="U28" s="141"/>
    </row>
    <row r="29" spans="1:25" ht="15.75" customHeight="1" x14ac:dyDescent="0.25">
      <c r="B29" s="576" t="s">
        <v>139</v>
      </c>
      <c r="C29" s="576"/>
      <c r="D29" s="576"/>
      <c r="E29" s="576"/>
      <c r="F29" s="576"/>
      <c r="G29" s="576"/>
      <c r="M29" s="227"/>
      <c r="N29" s="173"/>
      <c r="O29" s="173"/>
      <c r="P29" s="173"/>
      <c r="R29" s="172"/>
      <c r="S29" s="172"/>
      <c r="T29" s="172"/>
      <c r="U29" s="141"/>
    </row>
    <row r="30" spans="1:25" ht="15.75" customHeight="1" x14ac:dyDescent="0.25">
      <c r="B30" s="589" t="s">
        <v>138</v>
      </c>
      <c r="C30" s="576"/>
      <c r="D30" s="576"/>
      <c r="E30" s="576"/>
      <c r="F30" s="576"/>
      <c r="G30" s="576"/>
      <c r="M30" s="227"/>
      <c r="N30" s="173"/>
      <c r="O30" s="173"/>
      <c r="P30" s="173"/>
      <c r="R30" s="172"/>
      <c r="S30" s="172"/>
      <c r="T30" s="172"/>
      <c r="U30" s="141"/>
    </row>
    <row r="31" spans="1:25" ht="15.75" customHeight="1" x14ac:dyDescent="0.25">
      <c r="B31" s="179"/>
      <c r="C31" s="179"/>
      <c r="D31" s="179"/>
      <c r="E31" s="179"/>
      <c r="F31" s="179"/>
      <c r="M31" s="227"/>
      <c r="N31" s="173"/>
      <c r="O31" s="173"/>
      <c r="P31" s="173"/>
      <c r="R31" s="172"/>
      <c r="S31" s="172"/>
      <c r="T31" s="172"/>
      <c r="U31" s="141"/>
    </row>
    <row r="32" spans="1:25" ht="15.75" customHeight="1" x14ac:dyDescent="0.25">
      <c r="B32" s="179"/>
      <c r="C32" s="179"/>
      <c r="D32" s="179"/>
      <c r="E32" s="179"/>
      <c r="F32" s="179"/>
      <c r="M32" s="227"/>
      <c r="N32" s="173"/>
      <c r="O32" s="173"/>
      <c r="P32" s="173"/>
      <c r="R32" s="172"/>
      <c r="S32" s="172"/>
      <c r="T32" s="172"/>
      <c r="U32" s="141"/>
    </row>
    <row r="33" spans="2:21" ht="15.75" customHeight="1" x14ac:dyDescent="0.25">
      <c r="B33" s="131" t="s">
        <v>98</v>
      </c>
      <c r="C33" s="183" t="s">
        <v>101</v>
      </c>
      <c r="D33" s="183" t="s">
        <v>102</v>
      </c>
      <c r="E33" s="183"/>
      <c r="F33" s="179"/>
      <c r="M33" s="227"/>
      <c r="N33" s="173"/>
      <c r="O33" s="173"/>
      <c r="P33" s="173"/>
      <c r="R33" s="172"/>
      <c r="S33" s="172"/>
      <c r="T33" s="172"/>
      <c r="U33" s="141"/>
    </row>
    <row r="34" spans="2:21" ht="15.75" customHeight="1" x14ac:dyDescent="0.25">
      <c r="B34" s="135" t="s">
        <v>99</v>
      </c>
      <c r="C34" s="185" t="s">
        <v>236</v>
      </c>
      <c r="D34" s="185" t="s">
        <v>105</v>
      </c>
      <c r="E34" s="185"/>
      <c r="F34" s="179"/>
      <c r="M34" s="227"/>
      <c r="N34" s="173"/>
      <c r="O34" s="173"/>
      <c r="P34" s="173"/>
      <c r="R34" s="172"/>
      <c r="S34" s="172"/>
      <c r="T34" s="172"/>
      <c r="U34" s="141"/>
    </row>
    <row r="35" spans="2:21" ht="15.75" customHeight="1" x14ac:dyDescent="0.25">
      <c r="B35" s="135" t="s">
        <v>315</v>
      </c>
      <c r="C35" s="185" t="s">
        <v>234</v>
      </c>
      <c r="D35" s="185" t="s">
        <v>235</v>
      </c>
      <c r="E35" s="185"/>
      <c r="M35" s="227"/>
      <c r="N35" s="173"/>
      <c r="O35" s="173"/>
      <c r="P35" s="173"/>
      <c r="R35" s="172"/>
      <c r="S35" s="172"/>
      <c r="T35" s="172"/>
      <c r="U35" s="141"/>
    </row>
    <row r="36" spans="2:21" ht="15.75" customHeight="1" x14ac:dyDescent="0.25">
      <c r="B36" s="135" t="s">
        <v>316</v>
      </c>
      <c r="C36" s="185" t="s">
        <v>234</v>
      </c>
      <c r="D36" s="185" t="s">
        <v>235</v>
      </c>
      <c r="E36" s="185"/>
      <c r="M36" s="227"/>
      <c r="N36" s="173"/>
      <c r="O36" s="173"/>
      <c r="P36" s="173"/>
      <c r="R36" s="172"/>
      <c r="S36" s="172"/>
      <c r="T36" s="172"/>
      <c r="U36" s="141"/>
    </row>
    <row r="37" spans="2:21" ht="15.75" customHeight="1" x14ac:dyDescent="0.25">
      <c r="C37" s="185"/>
      <c r="D37" s="185"/>
      <c r="E37" s="185"/>
      <c r="M37" s="227"/>
      <c r="N37" s="173"/>
      <c r="O37" s="173"/>
      <c r="P37" s="173"/>
      <c r="R37" s="172"/>
      <c r="S37" s="172"/>
      <c r="T37" s="172"/>
      <c r="U37" s="141"/>
    </row>
    <row r="38" spans="2:21" ht="15.75" customHeight="1" x14ac:dyDescent="0.25">
      <c r="B38" s="572" t="s">
        <v>214</v>
      </c>
      <c r="C38" s="572"/>
      <c r="D38" s="572"/>
      <c r="E38" s="572"/>
      <c r="F38" s="572"/>
      <c r="G38" s="572"/>
      <c r="H38" s="572"/>
      <c r="I38" s="572"/>
      <c r="M38" s="227"/>
      <c r="N38" s="173"/>
      <c r="O38" s="173"/>
      <c r="P38" s="173"/>
      <c r="R38" s="172"/>
      <c r="S38" s="172"/>
      <c r="T38" s="172"/>
      <c r="U38" s="141"/>
    </row>
    <row r="39" spans="2:21" ht="15.75" customHeight="1" x14ac:dyDescent="0.25">
      <c r="B39" s="128" t="s">
        <v>215</v>
      </c>
      <c r="C39" s="185"/>
      <c r="D39" s="185"/>
      <c r="E39" s="185"/>
      <c r="M39" s="227"/>
      <c r="N39" s="173"/>
      <c r="O39" s="173"/>
      <c r="P39" s="173"/>
      <c r="R39" s="172"/>
      <c r="S39" s="172"/>
      <c r="T39" s="172"/>
      <c r="U39" s="141"/>
    </row>
    <row r="40" spans="2:21" ht="15.75" customHeight="1" x14ac:dyDescent="0.25">
      <c r="B40" s="195"/>
      <c r="C40" s="219"/>
      <c r="D40" s="219"/>
      <c r="E40" s="219"/>
      <c r="F40" s="195"/>
      <c r="G40" s="195"/>
      <c r="H40" s="195"/>
      <c r="I40" s="195"/>
      <c r="J40" s="195"/>
      <c r="K40" s="195"/>
      <c r="L40" s="195"/>
      <c r="M40" s="195"/>
      <c r="N40" s="195"/>
      <c r="O40" s="195"/>
      <c r="P40" s="195"/>
      <c r="Q40" s="195"/>
      <c r="R40" s="195"/>
      <c r="S40" s="141"/>
      <c r="T40" s="141"/>
      <c r="U40" s="141"/>
    </row>
    <row r="41" spans="2:21" ht="15.75" customHeight="1" x14ac:dyDescent="0.25">
      <c r="O41" s="187"/>
      <c r="P41" s="187"/>
      <c r="Q41" s="187"/>
      <c r="R41" s="310" t="s">
        <v>355</v>
      </c>
      <c r="S41" s="141"/>
      <c r="T41" s="256"/>
    </row>
    <row r="42" spans="2:21" ht="15.75" customHeight="1" x14ac:dyDescent="0.25">
      <c r="B42" s="191" t="s">
        <v>354</v>
      </c>
      <c r="C42" s="193" t="s">
        <v>2</v>
      </c>
      <c r="D42" s="193"/>
      <c r="E42" s="193"/>
      <c r="F42" s="193" t="s">
        <v>34</v>
      </c>
      <c r="G42" s="193" t="s">
        <v>35</v>
      </c>
      <c r="H42" s="193"/>
      <c r="I42" s="193"/>
      <c r="J42" s="193"/>
      <c r="K42" s="193"/>
      <c r="L42" s="193"/>
      <c r="M42" s="193" t="s">
        <v>36</v>
      </c>
      <c r="N42" s="193" t="s">
        <v>37</v>
      </c>
      <c r="O42" s="195"/>
      <c r="P42" s="195"/>
      <c r="Q42" s="195"/>
      <c r="R42" s="195" t="s">
        <v>81</v>
      </c>
      <c r="S42" s="195"/>
      <c r="T42" s="309"/>
    </row>
    <row r="43" spans="2:21" ht="15.75" customHeight="1" x14ac:dyDescent="0.25">
      <c r="B43" s="197"/>
      <c r="C43" s="146"/>
      <c r="D43" s="146"/>
      <c r="E43" s="146"/>
      <c r="F43" s="146"/>
      <c r="G43" s="146"/>
      <c r="H43" s="146"/>
      <c r="I43" s="146"/>
      <c r="J43" s="146"/>
      <c r="K43" s="146"/>
      <c r="L43" s="146"/>
      <c r="M43" s="146"/>
      <c r="N43" s="146"/>
    </row>
    <row r="44" spans="2:21" ht="15.75" customHeight="1" x14ac:dyDescent="0.25">
      <c r="B44" s="197"/>
      <c r="C44" s="146"/>
      <c r="D44" s="146"/>
      <c r="E44" s="146"/>
      <c r="F44" s="146"/>
      <c r="G44" s="146"/>
      <c r="H44" s="146"/>
      <c r="I44" s="146"/>
      <c r="J44" s="146"/>
      <c r="K44" s="146"/>
      <c r="L44" s="146"/>
      <c r="M44" s="146"/>
      <c r="N44" s="146"/>
    </row>
    <row r="45" spans="2:21" ht="15.75" customHeight="1" x14ac:dyDescent="0.25">
      <c r="B45" s="197"/>
      <c r="C45" s="146"/>
      <c r="D45" s="146"/>
      <c r="E45" s="146"/>
      <c r="F45" s="146"/>
      <c r="G45" s="146"/>
      <c r="H45" s="146"/>
      <c r="I45" s="146"/>
      <c r="J45" s="146"/>
      <c r="K45" s="146"/>
      <c r="L45" s="146"/>
      <c r="M45" s="146"/>
      <c r="N45" s="146"/>
      <c r="R45" s="308"/>
    </row>
    <row r="46" spans="2:21" ht="15.75" customHeight="1" x14ac:dyDescent="0.25">
      <c r="B46" s="197"/>
      <c r="C46" s="146"/>
      <c r="D46" s="146"/>
      <c r="E46" s="146"/>
      <c r="F46" s="146"/>
      <c r="G46" s="146"/>
      <c r="H46" s="146"/>
      <c r="I46" s="146"/>
      <c r="J46" s="146"/>
      <c r="K46" s="146"/>
      <c r="L46" s="146"/>
      <c r="M46" s="146"/>
      <c r="N46" s="146"/>
      <c r="R46" s="308"/>
    </row>
    <row r="47" spans="2:21" ht="15.75" customHeight="1" x14ac:dyDescent="0.25">
      <c r="B47" s="197"/>
      <c r="C47" s="146"/>
      <c r="D47" s="146"/>
      <c r="E47" s="146"/>
      <c r="F47" s="146"/>
      <c r="G47" s="146"/>
      <c r="H47" s="146"/>
      <c r="I47" s="146"/>
      <c r="J47" s="146"/>
      <c r="K47" s="146"/>
      <c r="L47" s="146"/>
      <c r="M47" s="146"/>
      <c r="N47" s="146"/>
      <c r="R47" s="308"/>
    </row>
    <row r="48" spans="2:21" ht="15.75" customHeight="1" x14ac:dyDescent="0.25">
      <c r="B48" s="197"/>
      <c r="C48" s="146"/>
      <c r="D48" s="146"/>
      <c r="E48" s="146"/>
      <c r="F48" s="146"/>
      <c r="G48" s="146"/>
      <c r="H48" s="146"/>
      <c r="I48" s="146"/>
      <c r="J48" s="146"/>
      <c r="K48" s="146"/>
      <c r="L48" s="146"/>
      <c r="M48" s="146"/>
      <c r="N48" s="146"/>
      <c r="R48" s="308"/>
    </row>
    <row r="49" spans="2:24" ht="15.75" customHeight="1" x14ac:dyDescent="0.25">
      <c r="B49" s="197"/>
      <c r="C49" s="146"/>
      <c r="D49" s="146"/>
      <c r="E49" s="146"/>
      <c r="F49" s="146"/>
      <c r="G49" s="146"/>
      <c r="H49" s="146"/>
      <c r="I49" s="146"/>
      <c r="J49" s="146"/>
      <c r="K49" s="146"/>
      <c r="L49" s="146"/>
      <c r="M49" s="146"/>
      <c r="N49" s="146"/>
      <c r="R49" s="308"/>
    </row>
    <row r="50" spans="2:24" ht="15.75" customHeight="1" x14ac:dyDescent="0.25">
      <c r="B50" s="197"/>
      <c r="C50" s="146"/>
      <c r="D50" s="146"/>
      <c r="E50" s="146"/>
      <c r="F50" s="146"/>
      <c r="G50" s="146"/>
      <c r="H50" s="146"/>
      <c r="I50" s="146"/>
      <c r="J50" s="146"/>
      <c r="K50" s="146"/>
      <c r="L50" s="146"/>
      <c r="M50" s="146"/>
      <c r="N50" s="146"/>
      <c r="R50" s="308"/>
    </row>
    <row r="51" spans="2:24" ht="15.75" customHeight="1" x14ac:dyDescent="0.25">
      <c r="B51" s="197"/>
      <c r="C51" s="146"/>
      <c r="D51" s="146"/>
      <c r="E51" s="146"/>
      <c r="F51" s="146"/>
      <c r="G51" s="146"/>
      <c r="H51" s="146"/>
      <c r="I51" s="146"/>
      <c r="J51" s="146"/>
      <c r="K51" s="146"/>
      <c r="L51" s="146"/>
      <c r="M51" s="146"/>
      <c r="N51" s="146"/>
      <c r="R51" s="308"/>
    </row>
    <row r="52" spans="2:24" ht="15.75" customHeight="1" x14ac:dyDescent="0.25">
      <c r="C52" s="233"/>
      <c r="D52" s="233"/>
      <c r="E52" s="233"/>
      <c r="F52" s="215"/>
      <c r="G52" s="234"/>
      <c r="H52" s="234"/>
      <c r="I52" s="234"/>
      <c r="J52" s="234"/>
      <c r="K52" s="234"/>
      <c r="L52" s="234"/>
      <c r="M52" s="235"/>
      <c r="N52" s="212"/>
      <c r="O52" s="245"/>
      <c r="P52" s="166"/>
      <c r="Q52" s="144"/>
      <c r="R52" s="144"/>
      <c r="S52" s="144"/>
      <c r="T52" s="166"/>
      <c r="U52" s="144"/>
      <c r="V52" s="457" t="s">
        <v>301</v>
      </c>
      <c r="W52" s="173">
        <f>W22</f>
        <v>580224.68999999994</v>
      </c>
      <c r="X52" s="173"/>
    </row>
    <row r="53" spans="2:24" ht="15.75" customHeight="1" x14ac:dyDescent="0.25">
      <c r="C53" s="233"/>
      <c r="D53" s="233"/>
      <c r="E53" s="233"/>
      <c r="F53" s="215"/>
      <c r="G53" s="234"/>
      <c r="H53" s="234"/>
      <c r="I53" s="234"/>
      <c r="J53" s="234"/>
      <c r="K53" s="234"/>
      <c r="L53" s="234"/>
      <c r="M53" s="235"/>
      <c r="N53" s="236"/>
      <c r="O53" s="237"/>
      <c r="P53" s="237"/>
      <c r="Q53" s="141"/>
    </row>
    <row r="54" spans="2:24" ht="15.75" customHeight="1" x14ac:dyDescent="0.25">
      <c r="C54" s="233"/>
      <c r="D54" s="233"/>
      <c r="E54" s="233"/>
      <c r="F54" s="215"/>
      <c r="G54" s="234"/>
      <c r="H54" s="234"/>
      <c r="I54" s="234"/>
      <c r="J54" s="234"/>
      <c r="K54" s="234"/>
      <c r="L54" s="234"/>
      <c r="M54" s="235"/>
      <c r="N54" s="212"/>
      <c r="O54" s="240"/>
      <c r="P54" s="240"/>
      <c r="Q54" s="141"/>
      <c r="R54" s="144"/>
      <c r="S54" s="144"/>
      <c r="T54" s="166"/>
    </row>
    <row r="55" spans="2:24" ht="15.75" customHeight="1" x14ac:dyDescent="0.25">
      <c r="B55" s="238"/>
      <c r="C55" s="233"/>
      <c r="D55" s="233"/>
      <c r="E55" s="233"/>
      <c r="F55" s="215"/>
      <c r="G55" s="239"/>
      <c r="H55" s="239"/>
      <c r="I55" s="239"/>
      <c r="J55" s="239"/>
      <c r="K55" s="239"/>
      <c r="L55" s="239"/>
      <c r="M55" s="235"/>
      <c r="N55" s="212"/>
      <c r="O55" s="240"/>
      <c r="P55" s="240"/>
      <c r="Q55" s="141"/>
    </row>
    <row r="56" spans="2:24" ht="15.75" customHeight="1" x14ac:dyDescent="0.25">
      <c r="B56" s="238"/>
      <c r="C56" s="233"/>
      <c r="D56" s="233"/>
      <c r="E56" s="233"/>
      <c r="F56" s="215"/>
      <c r="G56" s="239"/>
      <c r="H56" s="239"/>
      <c r="I56" s="239"/>
      <c r="J56" s="239"/>
      <c r="K56" s="239"/>
      <c r="L56" s="239"/>
      <c r="M56" s="235"/>
      <c r="N56" s="212"/>
      <c r="O56" s="240"/>
      <c r="P56" s="240"/>
      <c r="Q56" s="141"/>
    </row>
    <row r="57" spans="2:24" ht="15.75" customHeight="1" x14ac:dyDescent="0.25">
      <c r="B57" s="238"/>
      <c r="C57" s="233"/>
      <c r="D57" s="233"/>
      <c r="E57" s="233"/>
      <c r="F57" s="215"/>
      <c r="G57" s="239"/>
      <c r="H57" s="239"/>
      <c r="I57" s="239"/>
      <c r="J57" s="239"/>
      <c r="K57" s="239"/>
      <c r="L57" s="239"/>
      <c r="M57" s="235"/>
      <c r="N57" s="217"/>
      <c r="O57" s="240"/>
      <c r="P57" s="240"/>
      <c r="Q57" s="141"/>
    </row>
    <row r="58" spans="2:24" ht="15.75" customHeight="1" x14ac:dyDescent="0.25">
      <c r="B58" s="238"/>
      <c r="C58" s="233"/>
      <c r="D58" s="233"/>
      <c r="E58" s="233"/>
      <c r="F58" s="215"/>
      <c r="G58" s="239"/>
      <c r="H58" s="239"/>
      <c r="I58" s="239"/>
      <c r="J58" s="239"/>
      <c r="K58" s="239"/>
      <c r="L58" s="239"/>
      <c r="M58" s="241"/>
    </row>
    <row r="59" spans="2:24" ht="15.75" customHeight="1" x14ac:dyDescent="0.25"/>
    <row r="60" spans="2:24" ht="15.75" customHeight="1" x14ac:dyDescent="0.25">
      <c r="F60" s="175"/>
      <c r="G60" s="243"/>
      <c r="H60" s="243"/>
      <c r="I60" s="243"/>
      <c r="J60" s="243"/>
      <c r="K60" s="243"/>
      <c r="L60" s="243"/>
    </row>
    <row r="61" spans="2:24" ht="15.75" customHeight="1" x14ac:dyDescent="0.25"/>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sheetData>
  <mergeCells count="7">
    <mergeCell ref="U4:W4"/>
    <mergeCell ref="U5:W5"/>
    <mergeCell ref="B38:I38"/>
    <mergeCell ref="B30:G30"/>
    <mergeCell ref="B25:F25"/>
    <mergeCell ref="B27:F27"/>
    <mergeCell ref="B29:G29"/>
  </mergeCells>
  <conditionalFormatting sqref="A7:Y21">
    <cfRule type="expression" dxfId="18" priority="1">
      <formula>MOD(ROW(),2)=0</formula>
    </cfRule>
  </conditionalFormatting>
  <hyperlinks>
    <hyperlink ref="B30" r:id="rId1"/>
  </hyperlinks>
  <printOptions horizontalCentered="1" gridLines="1"/>
  <pageMargins left="0" right="0" top="0.75" bottom="0.75" header="0.3" footer="0.3"/>
  <pageSetup scale="47" orientation="landscape" horizontalDpi="1200" verticalDpi="1200"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Z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X7" sqref="X7:X20"/>
    </sheetView>
  </sheetViews>
  <sheetFormatPr defaultColWidth="9.140625" defaultRowHeight="15" x14ac:dyDescent="0.25"/>
  <cols>
    <col min="1" max="1" width="7.85546875" style="135" customWidth="1"/>
    <col min="2" max="2" width="70.7109375" style="135" customWidth="1"/>
    <col min="3" max="3" width="36.28515625" style="135" customWidth="1"/>
    <col min="4" max="4" width="14.7109375" style="135" customWidth="1"/>
    <col min="5" max="5" width="9.140625" style="135" customWidth="1"/>
    <col min="6" max="6" width="19.42578125" style="135" customWidth="1"/>
    <col min="7" max="7" width="23" style="135" customWidth="1"/>
    <col min="8" max="8" width="10.85546875" style="135" customWidth="1"/>
    <col min="9" max="10" width="13.140625" style="135" customWidth="1"/>
    <col min="11" max="11" width="16.140625" style="135" customWidth="1"/>
    <col min="12" max="12" width="10.28515625" style="135" customWidth="1"/>
    <col min="13" max="13" width="20.85546875" style="135" customWidth="1"/>
    <col min="14" max="14" width="15.85546875" style="135" bestFit="1" customWidth="1"/>
    <col min="15" max="15" width="13.7109375" style="135" customWidth="1"/>
    <col min="16" max="16" width="15.85546875" style="135" bestFit="1" customWidth="1"/>
    <col min="17" max="17" width="3.140625" style="135" customWidth="1"/>
    <col min="18" max="18" width="15.85546875" style="135" customWidth="1"/>
    <col min="19" max="19" width="15.85546875" style="135" bestFit="1" customWidth="1"/>
    <col min="20" max="20" width="4.7109375" style="135" customWidth="1"/>
    <col min="21" max="21" width="14" style="135" bestFit="1" customWidth="1"/>
    <col min="22" max="22" width="14.85546875" style="135" bestFit="1" customWidth="1"/>
    <col min="23" max="23" width="14" style="135" bestFit="1" customWidth="1"/>
    <col min="24" max="24" width="14.28515625" style="135" customWidth="1"/>
    <col min="25" max="16384" width="9.140625" style="135"/>
  </cols>
  <sheetData>
    <row r="1" spans="1:26" ht="15.75" customHeight="1" x14ac:dyDescent="0.25">
      <c r="A1" s="132" t="s">
        <v>78</v>
      </c>
      <c r="T1" s="141"/>
    </row>
    <row r="2" spans="1:26" ht="15.75" customHeight="1" x14ac:dyDescent="0.25">
      <c r="A2" s="138" t="str">
        <f>'#4002 Renaissance CS @ Summit '!A2</f>
        <v>Federal Grant Allocations/Reimbursements as of: 06/30/2023</v>
      </c>
      <c r="B2" s="202"/>
      <c r="N2" s="140"/>
      <c r="O2" s="140"/>
      <c r="Q2" s="141"/>
      <c r="R2" s="141"/>
      <c r="S2" s="141"/>
      <c r="T2" s="141"/>
    </row>
    <row r="3" spans="1:26" ht="15.75" customHeight="1" x14ac:dyDescent="0.25">
      <c r="A3" s="142" t="s">
        <v>79</v>
      </c>
      <c r="B3" s="132"/>
      <c r="D3" s="132"/>
      <c r="E3" s="132"/>
      <c r="F3" s="132"/>
      <c r="Q3" s="141"/>
      <c r="R3" s="141"/>
      <c r="S3" s="141"/>
      <c r="T3" s="141"/>
      <c r="U3" s="136"/>
      <c r="V3" s="143"/>
    </row>
    <row r="4" spans="1:26" ht="15.75" customHeight="1" x14ac:dyDescent="0.25">
      <c r="A4" s="132" t="s">
        <v>147</v>
      </c>
      <c r="N4" s="145"/>
      <c r="O4" s="145"/>
      <c r="P4" s="145"/>
      <c r="Q4" s="203"/>
      <c r="R4" s="141"/>
      <c r="S4" s="141"/>
      <c r="T4" s="203"/>
      <c r="U4" s="574" t="s">
        <v>211</v>
      </c>
      <c r="V4" s="574"/>
      <c r="W4" s="574"/>
      <c r="X4" s="147"/>
    </row>
    <row r="5" spans="1:26" ht="15.75" thickBot="1" x14ac:dyDescent="0.3">
      <c r="H5" s="148"/>
      <c r="I5" s="148"/>
      <c r="N5" s="145"/>
      <c r="O5" s="145"/>
      <c r="P5" s="145"/>
      <c r="Q5" s="203"/>
      <c r="R5" s="150"/>
      <c r="S5" s="150"/>
      <c r="T5" s="203"/>
      <c r="U5" s="577"/>
      <c r="V5" s="577"/>
      <c r="W5" s="577"/>
      <c r="X5" s="151"/>
    </row>
    <row r="6" spans="1:26" s="205" customFormat="1" ht="85.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6" ht="15.75" customHeight="1" x14ac:dyDescent="0.25">
      <c r="A7" s="137">
        <v>4253</v>
      </c>
      <c r="B7" s="135" t="s">
        <v>114</v>
      </c>
      <c r="C7" s="184" t="s">
        <v>108</v>
      </c>
      <c r="D7" s="185" t="s">
        <v>216</v>
      </c>
      <c r="E7" s="185" t="s">
        <v>240</v>
      </c>
      <c r="F7" s="135" t="s">
        <v>217</v>
      </c>
      <c r="G7" s="137" t="s">
        <v>7</v>
      </c>
      <c r="H7" s="300">
        <v>2.7199999999999998E-2</v>
      </c>
      <c r="I7" s="300">
        <v>0.15010000000000001</v>
      </c>
      <c r="J7" s="171">
        <v>45107</v>
      </c>
      <c r="K7" s="171">
        <v>45108</v>
      </c>
      <c r="L7" s="171">
        <v>44743</v>
      </c>
      <c r="M7" s="137" t="s">
        <v>212</v>
      </c>
      <c r="N7" s="453">
        <v>20647.14</v>
      </c>
      <c r="O7" s="412">
        <v>0</v>
      </c>
      <c r="P7" s="398">
        <f t="shared" ref="P7:P20" si="0">N7+O7</f>
        <v>20647.14</v>
      </c>
      <c r="Q7" s="450"/>
      <c r="R7" s="411">
        <v>0</v>
      </c>
      <c r="S7" s="398">
        <f t="shared" ref="S7:S8" si="1">P7-R7</f>
        <v>20647.14</v>
      </c>
      <c r="T7" s="178"/>
      <c r="U7" s="396">
        <v>20647.14</v>
      </c>
      <c r="V7" s="397">
        <v>0</v>
      </c>
      <c r="W7" s="515">
        <f t="shared" ref="W7:W8" si="2">SUM(U7:V7)</f>
        <v>20647.14</v>
      </c>
      <c r="X7" s="503">
        <f t="shared" ref="X7:X8" si="3">S7-W7</f>
        <v>0</v>
      </c>
    </row>
    <row r="8" spans="1:26" ht="15.75" customHeight="1" x14ac:dyDescent="0.25">
      <c r="A8" s="137">
        <v>4260</v>
      </c>
      <c r="B8" s="135" t="s">
        <v>328</v>
      </c>
      <c r="C8" s="136" t="s">
        <v>329</v>
      </c>
      <c r="D8" s="137" t="s">
        <v>292</v>
      </c>
      <c r="E8" s="137" t="s">
        <v>293</v>
      </c>
      <c r="F8" s="135" t="s">
        <v>294</v>
      </c>
      <c r="G8" s="135" t="s">
        <v>7</v>
      </c>
      <c r="H8" s="300">
        <v>2.63E-2</v>
      </c>
      <c r="I8" s="300">
        <v>0.15010000000000001</v>
      </c>
      <c r="J8" s="171">
        <v>45199</v>
      </c>
      <c r="K8" s="171">
        <v>45250</v>
      </c>
      <c r="L8" s="171">
        <v>44378</v>
      </c>
      <c r="M8" s="137" t="s">
        <v>192</v>
      </c>
      <c r="N8" s="384">
        <v>5401.65</v>
      </c>
      <c r="O8" s="385"/>
      <c r="P8" s="386">
        <f t="shared" si="0"/>
        <v>5401.65</v>
      </c>
      <c r="Q8" s="130"/>
      <c r="R8" s="399">
        <v>0</v>
      </c>
      <c r="S8" s="386">
        <f t="shared" si="1"/>
        <v>5401.65</v>
      </c>
      <c r="T8" s="394"/>
      <c r="U8" s="399">
        <v>5401.65</v>
      </c>
      <c r="V8" s="385">
        <v>0</v>
      </c>
      <c r="W8" s="484">
        <f t="shared" si="2"/>
        <v>5401.65</v>
      </c>
      <c r="X8" s="458">
        <f t="shared" si="3"/>
        <v>0</v>
      </c>
    </row>
    <row r="9" spans="1:26" ht="15.75" customHeight="1" x14ac:dyDescent="0.25">
      <c r="A9" s="137">
        <v>4423</v>
      </c>
      <c r="B9" s="135" t="s">
        <v>210</v>
      </c>
      <c r="C9" s="232" t="s">
        <v>305</v>
      </c>
      <c r="D9" s="137" t="s">
        <v>183</v>
      </c>
      <c r="E9" s="137" t="s">
        <v>242</v>
      </c>
      <c r="F9" s="135" t="s">
        <v>196</v>
      </c>
      <c r="G9" s="135" t="s">
        <v>7</v>
      </c>
      <c r="H9" s="300">
        <v>2.7199999999999998E-2</v>
      </c>
      <c r="I9" s="300">
        <v>0.15010000000000001</v>
      </c>
      <c r="J9" s="171">
        <v>45199</v>
      </c>
      <c r="K9" s="171">
        <v>45214</v>
      </c>
      <c r="L9" s="171">
        <v>44201</v>
      </c>
      <c r="M9" s="137" t="s">
        <v>192</v>
      </c>
      <c r="N9" s="384">
        <v>153456.07999999999</v>
      </c>
      <c r="O9" s="385">
        <v>0</v>
      </c>
      <c r="P9" s="386">
        <v>153456.07999999999</v>
      </c>
      <c r="Q9" s="130"/>
      <c r="R9" s="399">
        <v>0</v>
      </c>
      <c r="S9" s="386">
        <v>153456.07999999999</v>
      </c>
      <c r="T9" s="394"/>
      <c r="U9" s="399">
        <v>152547.71</v>
      </c>
      <c r="V9" s="385">
        <v>0</v>
      </c>
      <c r="W9" s="484">
        <v>152547.71</v>
      </c>
      <c r="X9" s="458">
        <v>908.36999999999534</v>
      </c>
    </row>
    <row r="10" spans="1:26" ht="15.75" customHeight="1" x14ac:dyDescent="0.25">
      <c r="A10" s="137">
        <v>4426</v>
      </c>
      <c r="B10" s="135" t="s">
        <v>320</v>
      </c>
      <c r="C10" s="232" t="s">
        <v>305</v>
      </c>
      <c r="D10" s="137" t="s">
        <v>183</v>
      </c>
      <c r="E10" s="137" t="s">
        <v>252</v>
      </c>
      <c r="F10" s="135" t="s">
        <v>184</v>
      </c>
      <c r="G10" s="135" t="s">
        <v>7</v>
      </c>
      <c r="H10" s="300">
        <v>2.7199999999999998E-2</v>
      </c>
      <c r="I10" s="300">
        <v>0.15010000000000001</v>
      </c>
      <c r="J10" s="171">
        <v>45199</v>
      </c>
      <c r="K10" s="171">
        <v>45214</v>
      </c>
      <c r="L10" s="171">
        <v>44201</v>
      </c>
      <c r="M10" s="137" t="s">
        <v>190</v>
      </c>
      <c r="N10" s="384">
        <v>284063.58</v>
      </c>
      <c r="O10" s="385">
        <v>0</v>
      </c>
      <c r="P10" s="386">
        <f t="shared" si="0"/>
        <v>284063.58</v>
      </c>
      <c r="Q10" s="130"/>
      <c r="R10" s="399">
        <v>282756.28000000003</v>
      </c>
      <c r="S10" s="386">
        <f t="shared" ref="S10:S20" si="4">P10-R10</f>
        <v>1307.2999999999884</v>
      </c>
      <c r="T10" s="394"/>
      <c r="U10" s="399">
        <v>0</v>
      </c>
      <c r="V10" s="385">
        <v>0</v>
      </c>
      <c r="W10" s="484">
        <v>0</v>
      </c>
      <c r="X10" s="458">
        <f t="shared" ref="X10:X20" si="5">S10-W10</f>
        <v>1307.2999999999884</v>
      </c>
      <c r="Y10" s="174"/>
      <c r="Z10" s="141"/>
    </row>
    <row r="11" spans="1:26" ht="15.75" customHeight="1" x14ac:dyDescent="0.25">
      <c r="A11" s="137">
        <v>4427</v>
      </c>
      <c r="B11" s="135" t="s">
        <v>193</v>
      </c>
      <c r="C11" s="232" t="s">
        <v>305</v>
      </c>
      <c r="D11" s="137" t="s">
        <v>183</v>
      </c>
      <c r="E11" s="137" t="s">
        <v>249</v>
      </c>
      <c r="F11" s="135" t="s">
        <v>195</v>
      </c>
      <c r="G11" s="135" t="s">
        <v>7</v>
      </c>
      <c r="H11" s="300">
        <v>2.7199999999999998E-2</v>
      </c>
      <c r="I11" s="300">
        <v>0.15010000000000001</v>
      </c>
      <c r="J11" s="171">
        <v>45199</v>
      </c>
      <c r="K11" s="171">
        <v>45214</v>
      </c>
      <c r="L11" s="171">
        <v>44201</v>
      </c>
      <c r="M11" s="137" t="s">
        <v>191</v>
      </c>
      <c r="N11" s="384">
        <v>32420.3</v>
      </c>
      <c r="O11" s="385">
        <v>0</v>
      </c>
      <c r="P11" s="386">
        <f t="shared" si="0"/>
        <v>32420.3</v>
      </c>
      <c r="Q11" s="130"/>
      <c r="R11" s="399">
        <v>0</v>
      </c>
      <c r="S11" s="386">
        <f t="shared" si="4"/>
        <v>32420.3</v>
      </c>
      <c r="T11" s="394"/>
      <c r="U11" s="399">
        <v>31520</v>
      </c>
      <c r="V11" s="385">
        <v>0</v>
      </c>
      <c r="W11" s="484">
        <f>SUM(U11:V11)</f>
        <v>31520</v>
      </c>
      <c r="X11" s="458">
        <f t="shared" si="5"/>
        <v>900.29999999999927</v>
      </c>
    </row>
    <row r="12" spans="1:26" ht="15.75" customHeight="1" x14ac:dyDescent="0.25">
      <c r="A12" s="137">
        <v>4429</v>
      </c>
      <c r="B12" s="135" t="s">
        <v>298</v>
      </c>
      <c r="C12" s="232" t="s">
        <v>305</v>
      </c>
      <c r="D12" s="137" t="s">
        <v>183</v>
      </c>
      <c r="E12" s="137" t="s">
        <v>247</v>
      </c>
      <c r="F12" s="135" t="s">
        <v>207</v>
      </c>
      <c r="G12" s="135" t="s">
        <v>7</v>
      </c>
      <c r="H12" s="300">
        <v>2.7199999999999998E-2</v>
      </c>
      <c r="I12" s="300">
        <v>0.15010000000000001</v>
      </c>
      <c r="J12" s="171">
        <v>45199</v>
      </c>
      <c r="K12" s="171">
        <v>45214</v>
      </c>
      <c r="L12" s="171">
        <v>44201</v>
      </c>
      <c r="M12" s="137" t="s">
        <v>229</v>
      </c>
      <c r="N12" s="384">
        <v>2614.14</v>
      </c>
      <c r="O12" s="385">
        <v>0</v>
      </c>
      <c r="P12" s="386">
        <f t="shared" si="0"/>
        <v>2614.14</v>
      </c>
      <c r="Q12" s="130"/>
      <c r="R12" s="399">
        <v>0</v>
      </c>
      <c r="S12" s="386">
        <f t="shared" si="4"/>
        <v>2614.14</v>
      </c>
      <c r="T12" s="394"/>
      <c r="U12" s="399">
        <v>0</v>
      </c>
      <c r="V12" s="385">
        <v>0</v>
      </c>
      <c r="W12" s="484">
        <f t="shared" ref="W12:W20" si="6">SUM(U12:V12)</f>
        <v>0</v>
      </c>
      <c r="X12" s="458">
        <f t="shared" si="5"/>
        <v>2614.14</v>
      </c>
    </row>
    <row r="13" spans="1:26" ht="15.75" customHeight="1" x14ac:dyDescent="0.25">
      <c r="A13" s="137">
        <v>4452</v>
      </c>
      <c r="B13" s="135" t="s">
        <v>204</v>
      </c>
      <c r="C13" s="232" t="s">
        <v>200</v>
      </c>
      <c r="D13" s="137" t="s">
        <v>201</v>
      </c>
      <c r="E13" s="137" t="s">
        <v>245</v>
      </c>
      <c r="F13" s="135" t="s">
        <v>205</v>
      </c>
      <c r="G13" s="135" t="s">
        <v>7</v>
      </c>
      <c r="H13" s="300">
        <v>0.05</v>
      </c>
      <c r="I13" s="300">
        <v>0.15010000000000001</v>
      </c>
      <c r="J13" s="171">
        <v>45565</v>
      </c>
      <c r="K13" s="171">
        <v>45580</v>
      </c>
      <c r="L13" s="171">
        <v>44279</v>
      </c>
      <c r="M13" s="137" t="s">
        <v>203</v>
      </c>
      <c r="N13" s="384">
        <v>277662.53000000003</v>
      </c>
      <c r="O13" s="385">
        <v>43.5</v>
      </c>
      <c r="P13" s="386">
        <f t="shared" si="0"/>
        <v>277706.03000000003</v>
      </c>
      <c r="Q13" s="130"/>
      <c r="R13" s="399">
        <v>0</v>
      </c>
      <c r="S13" s="386">
        <f t="shared" si="4"/>
        <v>277706.03000000003</v>
      </c>
      <c r="T13" s="394"/>
      <c r="U13" s="399">
        <v>58993.54</v>
      </c>
      <c r="V13" s="385">
        <v>0</v>
      </c>
      <c r="W13" s="484">
        <f t="shared" si="6"/>
        <v>58993.54</v>
      </c>
      <c r="X13" s="458">
        <f t="shared" si="5"/>
        <v>218712.49000000002</v>
      </c>
    </row>
    <row r="14" spans="1:26" ht="15.75" customHeight="1" x14ac:dyDescent="0.25">
      <c r="A14" s="137">
        <v>4454</v>
      </c>
      <c r="B14" s="135" t="s">
        <v>306</v>
      </c>
      <c r="C14" s="232" t="s">
        <v>200</v>
      </c>
      <c r="D14" s="137" t="s">
        <v>201</v>
      </c>
      <c r="E14" s="137" t="s">
        <v>248</v>
      </c>
      <c r="F14" s="135" t="s">
        <v>228</v>
      </c>
      <c r="G14" s="135" t="s">
        <v>7</v>
      </c>
      <c r="H14" s="300">
        <v>0.05</v>
      </c>
      <c r="I14" s="300">
        <v>0.15010000000000001</v>
      </c>
      <c r="J14" s="171">
        <v>45565</v>
      </c>
      <c r="K14" s="171">
        <v>45580</v>
      </c>
      <c r="L14" s="171">
        <v>44279</v>
      </c>
      <c r="M14" s="137" t="s">
        <v>327</v>
      </c>
      <c r="N14" s="384">
        <v>14161.68</v>
      </c>
      <c r="O14" s="385">
        <v>260.93</v>
      </c>
      <c r="P14" s="386">
        <f t="shared" si="0"/>
        <v>14422.61</v>
      </c>
      <c r="Q14" s="130"/>
      <c r="R14" s="399">
        <v>0</v>
      </c>
      <c r="S14" s="386">
        <f t="shared" si="4"/>
        <v>14422.61</v>
      </c>
      <c r="T14" s="394"/>
      <c r="U14" s="399">
        <v>0</v>
      </c>
      <c r="V14" s="385">
        <v>0</v>
      </c>
      <c r="W14" s="484">
        <f t="shared" si="6"/>
        <v>0</v>
      </c>
      <c r="X14" s="458">
        <f t="shared" si="5"/>
        <v>14422.61</v>
      </c>
    </row>
    <row r="15" spans="1:26" ht="15.75" customHeight="1" x14ac:dyDescent="0.25">
      <c r="A15" s="137">
        <v>4457</v>
      </c>
      <c r="B15" s="135" t="s">
        <v>266</v>
      </c>
      <c r="C15" s="232" t="s">
        <v>200</v>
      </c>
      <c r="D15" s="137" t="s">
        <v>201</v>
      </c>
      <c r="E15" s="137" t="s">
        <v>267</v>
      </c>
      <c r="F15" s="135" t="s">
        <v>268</v>
      </c>
      <c r="G15" s="135" t="s">
        <v>7</v>
      </c>
      <c r="H15" s="300">
        <v>0.05</v>
      </c>
      <c r="I15" s="300">
        <v>0.15010000000000001</v>
      </c>
      <c r="J15" s="171">
        <v>45565</v>
      </c>
      <c r="K15" s="171">
        <v>45580</v>
      </c>
      <c r="L15" s="171">
        <v>44279</v>
      </c>
      <c r="M15" s="137" t="s">
        <v>312</v>
      </c>
      <c r="N15" s="384">
        <v>6740.54</v>
      </c>
      <c r="O15" s="385">
        <v>0</v>
      </c>
      <c r="P15" s="386">
        <f t="shared" si="0"/>
        <v>6740.54</v>
      </c>
      <c r="Q15" s="130"/>
      <c r="R15" s="399">
        <v>0</v>
      </c>
      <c r="S15" s="386">
        <f t="shared" si="4"/>
        <v>6740.54</v>
      </c>
      <c r="T15" s="394"/>
      <c r="U15" s="399">
        <v>0</v>
      </c>
      <c r="V15" s="385">
        <v>0</v>
      </c>
      <c r="W15" s="484">
        <f t="shared" si="6"/>
        <v>0</v>
      </c>
      <c r="X15" s="458">
        <f t="shared" si="5"/>
        <v>6740.54</v>
      </c>
    </row>
    <row r="16" spans="1:26" ht="15.75" customHeight="1" x14ac:dyDescent="0.25">
      <c r="A16" s="137">
        <v>4459</v>
      </c>
      <c r="B16" s="135" t="s">
        <v>243</v>
      </c>
      <c r="C16" s="232" t="s">
        <v>200</v>
      </c>
      <c r="D16" s="137" t="s">
        <v>201</v>
      </c>
      <c r="E16" s="137" t="s">
        <v>244</v>
      </c>
      <c r="F16" s="135" t="s">
        <v>202</v>
      </c>
      <c r="G16" s="135" t="s">
        <v>7</v>
      </c>
      <c r="H16" s="300">
        <v>0.05</v>
      </c>
      <c r="I16" s="300">
        <v>0.15010000000000001</v>
      </c>
      <c r="J16" s="171">
        <v>45565</v>
      </c>
      <c r="K16" s="171">
        <v>45580</v>
      </c>
      <c r="L16" s="171">
        <v>44279</v>
      </c>
      <c r="M16" s="137" t="s">
        <v>203</v>
      </c>
      <c r="N16" s="384">
        <v>1110650.1100000001</v>
      </c>
      <c r="O16" s="385">
        <v>173.98</v>
      </c>
      <c r="P16" s="386">
        <f t="shared" si="0"/>
        <v>1110824.0900000001</v>
      </c>
      <c r="Q16" s="130"/>
      <c r="R16" s="399">
        <v>50561</v>
      </c>
      <c r="S16" s="386">
        <f t="shared" si="4"/>
        <v>1060263.0900000001</v>
      </c>
      <c r="T16" s="394"/>
      <c r="U16" s="399">
        <v>295728.56</v>
      </c>
      <c r="V16" s="385">
        <v>0</v>
      </c>
      <c r="W16" s="484">
        <f t="shared" si="6"/>
        <v>295728.56</v>
      </c>
      <c r="X16" s="458">
        <f t="shared" si="5"/>
        <v>764534.53</v>
      </c>
    </row>
    <row r="17" spans="1:24" ht="15.75" customHeight="1" x14ac:dyDescent="0.25">
      <c r="A17" s="137">
        <v>4461</v>
      </c>
      <c r="B17" s="135" t="s">
        <v>288</v>
      </c>
      <c r="C17" s="232" t="s">
        <v>200</v>
      </c>
      <c r="D17" s="137" t="s">
        <v>201</v>
      </c>
      <c r="E17" s="137" t="s">
        <v>273</v>
      </c>
      <c r="F17" s="135" t="s">
        <v>274</v>
      </c>
      <c r="G17" s="135" t="s">
        <v>7</v>
      </c>
      <c r="H17" s="300">
        <v>0.05</v>
      </c>
      <c r="I17" s="300">
        <v>0.15010000000000001</v>
      </c>
      <c r="J17" s="171">
        <v>45565</v>
      </c>
      <c r="K17" s="171">
        <v>45580</v>
      </c>
      <c r="L17" s="171">
        <v>44279</v>
      </c>
      <c r="M17" s="137" t="s">
        <v>310</v>
      </c>
      <c r="N17" s="384">
        <v>7505.9400000000005</v>
      </c>
      <c r="O17" s="385">
        <v>0</v>
      </c>
      <c r="P17" s="386">
        <f t="shared" si="0"/>
        <v>7505.9400000000005</v>
      </c>
      <c r="Q17" s="130"/>
      <c r="R17" s="399">
        <v>0</v>
      </c>
      <c r="S17" s="386">
        <f t="shared" si="4"/>
        <v>7505.9400000000005</v>
      </c>
      <c r="T17" s="394"/>
      <c r="U17" s="399">
        <v>0</v>
      </c>
      <c r="V17" s="385">
        <v>0</v>
      </c>
      <c r="W17" s="484">
        <f t="shared" si="6"/>
        <v>0</v>
      </c>
      <c r="X17" s="458">
        <f t="shared" si="5"/>
        <v>7505.9400000000005</v>
      </c>
    </row>
    <row r="18" spans="1:24" ht="15.75" customHeight="1" x14ac:dyDescent="0.25">
      <c r="A18" s="137">
        <v>4462</v>
      </c>
      <c r="B18" s="135" t="s">
        <v>289</v>
      </c>
      <c r="C18" s="232" t="s">
        <v>200</v>
      </c>
      <c r="D18" s="137" t="s">
        <v>201</v>
      </c>
      <c r="E18" s="137" t="s">
        <v>275</v>
      </c>
      <c r="F18" s="135" t="s">
        <v>276</v>
      </c>
      <c r="G18" s="135" t="s">
        <v>7</v>
      </c>
      <c r="H18" s="300">
        <v>0.05</v>
      </c>
      <c r="I18" s="300">
        <v>0.15010000000000001</v>
      </c>
      <c r="J18" s="171">
        <v>45565</v>
      </c>
      <c r="K18" s="171">
        <v>45580</v>
      </c>
      <c r="L18" s="171">
        <v>44279</v>
      </c>
      <c r="M18" s="137" t="s">
        <v>311</v>
      </c>
      <c r="N18" s="384">
        <v>11163.66</v>
      </c>
      <c r="O18" s="385">
        <v>0</v>
      </c>
      <c r="P18" s="386">
        <f t="shared" si="0"/>
        <v>11163.66</v>
      </c>
      <c r="Q18" s="130"/>
      <c r="R18" s="399">
        <v>0</v>
      </c>
      <c r="S18" s="386">
        <f t="shared" si="4"/>
        <v>11163.66</v>
      </c>
      <c r="T18" s="394"/>
      <c r="U18" s="399">
        <v>0</v>
      </c>
      <c r="V18" s="385">
        <v>0</v>
      </c>
      <c r="W18" s="484">
        <f t="shared" si="6"/>
        <v>0</v>
      </c>
      <c r="X18" s="458">
        <f t="shared" si="5"/>
        <v>11163.66</v>
      </c>
    </row>
    <row r="19" spans="1:24" ht="15.75" customHeight="1" x14ac:dyDescent="0.25">
      <c r="A19" s="137">
        <v>4463</v>
      </c>
      <c r="B19" s="135" t="s">
        <v>290</v>
      </c>
      <c r="C19" s="232" t="s">
        <v>200</v>
      </c>
      <c r="D19" s="137" t="s">
        <v>201</v>
      </c>
      <c r="E19" s="137" t="s">
        <v>277</v>
      </c>
      <c r="F19" s="135" t="s">
        <v>278</v>
      </c>
      <c r="G19" s="135" t="s">
        <v>7</v>
      </c>
      <c r="H19" s="300">
        <v>0.05</v>
      </c>
      <c r="I19" s="300">
        <v>0.15010000000000001</v>
      </c>
      <c r="J19" s="171">
        <v>45565</v>
      </c>
      <c r="K19" s="171">
        <v>45580</v>
      </c>
      <c r="L19" s="171">
        <v>44279</v>
      </c>
      <c r="M19" s="137" t="s">
        <v>308</v>
      </c>
      <c r="N19" s="384">
        <v>37647.550000000003</v>
      </c>
      <c r="O19" s="385">
        <v>0</v>
      </c>
      <c r="P19" s="386">
        <f t="shared" si="0"/>
        <v>37647.550000000003</v>
      </c>
      <c r="Q19" s="130"/>
      <c r="R19" s="399">
        <v>0</v>
      </c>
      <c r="S19" s="386">
        <f t="shared" si="4"/>
        <v>37647.550000000003</v>
      </c>
      <c r="T19" s="394"/>
      <c r="U19" s="399">
        <v>0</v>
      </c>
      <c r="V19" s="385">
        <v>0</v>
      </c>
      <c r="W19" s="484">
        <f t="shared" si="6"/>
        <v>0</v>
      </c>
      <c r="X19" s="458">
        <f t="shared" si="5"/>
        <v>37647.550000000003</v>
      </c>
    </row>
    <row r="20" spans="1:24" ht="15.75" customHeight="1" x14ac:dyDescent="0.25">
      <c r="A20" s="137">
        <v>4464</v>
      </c>
      <c r="B20" s="135" t="s">
        <v>307</v>
      </c>
      <c r="C20" s="232" t="s">
        <v>313</v>
      </c>
      <c r="D20" s="137" t="s">
        <v>183</v>
      </c>
      <c r="E20" s="137" t="s">
        <v>279</v>
      </c>
      <c r="F20" s="135" t="s">
        <v>280</v>
      </c>
      <c r="G20" s="135" t="s">
        <v>7</v>
      </c>
      <c r="H20" s="300">
        <v>0.05</v>
      </c>
      <c r="I20" s="300">
        <v>0.15010000000000001</v>
      </c>
      <c r="J20" s="171">
        <v>45199</v>
      </c>
      <c r="K20" s="171">
        <v>45214</v>
      </c>
      <c r="L20" s="171">
        <v>44201</v>
      </c>
      <c r="M20" s="137" t="s">
        <v>309</v>
      </c>
      <c r="N20" s="384">
        <v>59188.85</v>
      </c>
      <c r="O20" s="385">
        <v>0</v>
      </c>
      <c r="P20" s="402">
        <f t="shared" si="0"/>
        <v>59188.85</v>
      </c>
      <c r="Q20" s="130"/>
      <c r="R20" s="435">
        <v>0</v>
      </c>
      <c r="S20" s="402">
        <f t="shared" si="4"/>
        <v>59188.85</v>
      </c>
      <c r="T20" s="394"/>
      <c r="U20" s="435">
        <v>37101.370000000003</v>
      </c>
      <c r="V20" s="401">
        <v>0</v>
      </c>
      <c r="W20" s="484">
        <f t="shared" si="6"/>
        <v>37101.370000000003</v>
      </c>
      <c r="X20" s="488">
        <f t="shared" si="5"/>
        <v>22087.479999999996</v>
      </c>
    </row>
    <row r="21" spans="1:24" ht="15.75" customHeight="1" thickBot="1" x14ac:dyDescent="0.3">
      <c r="C21" s="185"/>
      <c r="D21" s="185"/>
      <c r="E21" s="185"/>
      <c r="J21" s="201"/>
      <c r="K21" s="201"/>
      <c r="L21" s="201"/>
      <c r="M21" s="227" t="s">
        <v>38</v>
      </c>
      <c r="N21" s="387">
        <f>SUM(N7:N20)</f>
        <v>2023323.7500000002</v>
      </c>
      <c r="O21" s="388">
        <f>SUM(O7:O20)</f>
        <v>478.40999999999997</v>
      </c>
      <c r="P21" s="389">
        <f>SUM(P7:P20)</f>
        <v>2023802.1600000001</v>
      </c>
      <c r="Q21" s="130"/>
      <c r="R21" s="387">
        <f>SUM(R7:R20)</f>
        <v>333317.28000000003</v>
      </c>
      <c r="S21" s="389">
        <f>SUM(S7:S20)</f>
        <v>1690484.8800000001</v>
      </c>
      <c r="T21" s="130"/>
      <c r="U21" s="387">
        <f>SUM(U7:U20)</f>
        <v>601939.97</v>
      </c>
      <c r="V21" s="388">
        <f>SUM(V7:V20)</f>
        <v>0</v>
      </c>
      <c r="W21" s="486">
        <f>SUM(W7:W20)</f>
        <v>601939.97</v>
      </c>
      <c r="X21" s="489">
        <f>SUM(X7:X20)</f>
        <v>1088544.9099999999</v>
      </c>
    </row>
    <row r="22" spans="1:24" ht="15.75" customHeight="1" thickTop="1" x14ac:dyDescent="0.25">
      <c r="C22" s="185"/>
      <c r="D22" s="185"/>
      <c r="E22" s="185"/>
      <c r="J22" s="201"/>
      <c r="K22" s="201"/>
      <c r="L22" s="201"/>
      <c r="M22" s="227"/>
      <c r="N22" s="173"/>
      <c r="O22" s="173"/>
      <c r="P22" s="173"/>
      <c r="R22" s="254"/>
      <c r="S22" s="254"/>
      <c r="T22" s="255"/>
      <c r="U22" s="141"/>
    </row>
    <row r="23" spans="1:24" ht="15.75" customHeight="1" x14ac:dyDescent="0.25">
      <c r="C23" s="185"/>
      <c r="D23" s="185"/>
      <c r="E23" s="185"/>
      <c r="M23" s="227"/>
      <c r="N23" s="173"/>
      <c r="O23" s="173"/>
      <c r="P23" s="173"/>
      <c r="R23" s="254"/>
      <c r="S23" s="254"/>
      <c r="T23" s="255"/>
      <c r="U23" s="141"/>
    </row>
    <row r="24" spans="1:24" ht="15.75" customHeight="1" x14ac:dyDescent="0.25">
      <c r="B24" s="132" t="s">
        <v>111</v>
      </c>
      <c r="C24" s="185"/>
      <c r="D24" s="185"/>
      <c r="E24" s="185"/>
      <c r="M24" s="227"/>
      <c r="N24" s="173"/>
      <c r="O24" s="173"/>
      <c r="P24" s="173"/>
      <c r="R24" s="173"/>
      <c r="S24" s="173"/>
      <c r="T24" s="172"/>
      <c r="U24" s="141"/>
    </row>
    <row r="25" spans="1:24" ht="15.75" customHeight="1" x14ac:dyDescent="0.25">
      <c r="B25" s="576" t="s">
        <v>352</v>
      </c>
      <c r="C25" s="576"/>
      <c r="D25" s="576"/>
      <c r="E25" s="576"/>
      <c r="F25" s="576"/>
      <c r="G25" s="576"/>
      <c r="M25" s="227"/>
      <c r="N25" s="173"/>
      <c r="O25" s="173"/>
      <c r="P25" s="173"/>
      <c r="R25" s="173"/>
      <c r="S25" s="173"/>
      <c r="T25" s="172"/>
      <c r="U25" s="141"/>
    </row>
    <row r="26" spans="1:24" ht="15.75" customHeight="1" x14ac:dyDescent="0.25">
      <c r="C26" s="185"/>
      <c r="D26" s="185"/>
      <c r="E26" s="185"/>
      <c r="M26" s="227"/>
      <c r="N26" s="173"/>
      <c r="O26" s="173"/>
      <c r="P26" s="173"/>
      <c r="R26" s="173"/>
      <c r="S26" s="173"/>
      <c r="T26" s="172"/>
      <c r="U26" s="141"/>
    </row>
    <row r="27" spans="1:24" ht="15.75" customHeight="1" x14ac:dyDescent="0.25">
      <c r="B27" s="576" t="s">
        <v>115</v>
      </c>
      <c r="C27" s="576"/>
      <c r="D27" s="576"/>
      <c r="E27" s="576"/>
      <c r="F27" s="576"/>
      <c r="G27" s="576"/>
      <c r="M27" s="227"/>
      <c r="N27" s="173"/>
      <c r="O27" s="173"/>
      <c r="P27" s="173"/>
      <c r="R27" s="173"/>
      <c r="S27" s="173"/>
      <c r="T27" s="172"/>
      <c r="U27" s="141"/>
    </row>
    <row r="28" spans="1:24" ht="15.75" customHeight="1" x14ac:dyDescent="0.25">
      <c r="B28" s="179"/>
      <c r="C28" s="179"/>
      <c r="D28" s="179"/>
      <c r="E28" s="179"/>
      <c r="F28" s="179"/>
      <c r="M28" s="227"/>
      <c r="N28" s="173"/>
      <c r="O28" s="173"/>
      <c r="P28" s="173"/>
      <c r="R28" s="173"/>
      <c r="S28" s="173"/>
      <c r="T28" s="172"/>
      <c r="U28" s="141"/>
    </row>
    <row r="29" spans="1:24" ht="15.75" customHeight="1" x14ac:dyDescent="0.25">
      <c r="B29" s="576" t="s">
        <v>139</v>
      </c>
      <c r="C29" s="576"/>
      <c r="D29" s="576"/>
      <c r="E29" s="576"/>
      <c r="F29" s="576"/>
      <c r="G29" s="576"/>
      <c r="M29" s="227"/>
      <c r="N29" s="173"/>
      <c r="O29" s="173"/>
      <c r="P29" s="173"/>
      <c r="R29" s="173"/>
      <c r="S29" s="173"/>
      <c r="T29" s="172"/>
      <c r="U29" s="141"/>
    </row>
    <row r="30" spans="1:24" ht="15.75" customHeight="1" x14ac:dyDescent="0.25">
      <c r="B30" s="589" t="s">
        <v>138</v>
      </c>
      <c r="C30" s="576"/>
      <c r="D30" s="576"/>
      <c r="E30" s="576"/>
      <c r="F30" s="576"/>
      <c r="G30" s="576"/>
      <c r="M30" s="227"/>
      <c r="N30" s="173"/>
      <c r="O30" s="173"/>
      <c r="P30" s="173"/>
      <c r="R30" s="173"/>
      <c r="S30" s="173"/>
      <c r="T30" s="172"/>
      <c r="U30" s="141"/>
    </row>
    <row r="31" spans="1:24" ht="15.75" customHeight="1" x14ac:dyDescent="0.25">
      <c r="B31" s="179"/>
      <c r="C31" s="179"/>
      <c r="D31" s="179"/>
      <c r="E31" s="179"/>
      <c r="F31" s="179"/>
      <c r="M31" s="227"/>
      <c r="N31" s="173"/>
      <c r="O31" s="173"/>
      <c r="P31" s="173"/>
      <c r="R31" s="173"/>
      <c r="S31" s="173"/>
      <c r="T31" s="172"/>
      <c r="U31" s="141"/>
    </row>
    <row r="32" spans="1:24" ht="15.75" customHeight="1" x14ac:dyDescent="0.25">
      <c r="B32" s="131" t="s">
        <v>98</v>
      </c>
      <c r="C32" s="183" t="s">
        <v>101</v>
      </c>
      <c r="D32" s="183" t="s">
        <v>102</v>
      </c>
      <c r="E32" s="183"/>
      <c r="F32" s="179"/>
      <c r="M32" s="227"/>
      <c r="N32" s="173"/>
      <c r="O32" s="173"/>
      <c r="P32" s="173"/>
      <c r="R32" s="173"/>
      <c r="S32" s="173"/>
      <c r="T32" s="172"/>
      <c r="U32" s="141"/>
    </row>
    <row r="33" spans="2:21" ht="15.75" customHeight="1" x14ac:dyDescent="0.25">
      <c r="B33" s="135" t="s">
        <v>315</v>
      </c>
      <c r="C33" s="185" t="s">
        <v>234</v>
      </c>
      <c r="D33" s="185" t="s">
        <v>235</v>
      </c>
      <c r="E33" s="185"/>
      <c r="M33" s="227"/>
      <c r="N33" s="173"/>
      <c r="O33" s="173"/>
      <c r="P33" s="173"/>
      <c r="R33" s="173"/>
      <c r="S33" s="173"/>
      <c r="T33" s="172"/>
      <c r="U33" s="141"/>
    </row>
    <row r="34" spans="2:21" ht="15.75" customHeight="1" x14ac:dyDescent="0.25">
      <c r="B34" s="135" t="s">
        <v>316</v>
      </c>
      <c r="C34" s="185" t="s">
        <v>234</v>
      </c>
      <c r="D34" s="185" t="s">
        <v>235</v>
      </c>
      <c r="E34" s="185"/>
      <c r="M34" s="227"/>
      <c r="N34" s="173"/>
      <c r="O34" s="173"/>
      <c r="P34" s="173"/>
      <c r="R34" s="173"/>
      <c r="S34" s="173"/>
      <c r="T34" s="172"/>
      <c r="U34" s="141"/>
    </row>
    <row r="35" spans="2:21" ht="15.75" customHeight="1" x14ac:dyDescent="0.25">
      <c r="C35" s="185"/>
      <c r="D35" s="185"/>
      <c r="E35" s="185"/>
      <c r="M35" s="227"/>
      <c r="N35" s="173"/>
      <c r="O35" s="173"/>
      <c r="P35" s="173"/>
      <c r="R35" s="173"/>
      <c r="S35" s="173"/>
      <c r="T35" s="172"/>
      <c r="U35" s="141"/>
    </row>
    <row r="36" spans="2:21" ht="15.75" customHeight="1" x14ac:dyDescent="0.25">
      <c r="B36" s="572" t="s">
        <v>214</v>
      </c>
      <c r="C36" s="572"/>
      <c r="D36" s="572"/>
      <c r="E36" s="572"/>
      <c r="F36" s="572"/>
      <c r="G36" s="572"/>
      <c r="H36" s="572"/>
      <c r="I36" s="572"/>
      <c r="J36" s="141"/>
      <c r="K36" s="141"/>
      <c r="L36" s="141"/>
      <c r="M36" s="141"/>
      <c r="N36" s="141"/>
      <c r="O36" s="141"/>
      <c r="P36" s="141"/>
      <c r="Q36" s="141"/>
      <c r="R36" s="141"/>
      <c r="S36" s="141"/>
      <c r="T36" s="141"/>
      <c r="U36" s="141"/>
    </row>
    <row r="37" spans="2:21" ht="15.75" customHeight="1" x14ac:dyDescent="0.25">
      <c r="B37" s="128" t="s">
        <v>215</v>
      </c>
      <c r="C37" s="185"/>
      <c r="D37" s="185"/>
      <c r="E37" s="185"/>
      <c r="J37" s="141"/>
      <c r="K37" s="141"/>
      <c r="L37" s="141"/>
      <c r="M37" s="141"/>
      <c r="N37" s="141"/>
      <c r="O37" s="141"/>
      <c r="P37" s="141"/>
      <c r="Q37" s="141"/>
      <c r="R37" s="141"/>
      <c r="S37" s="141"/>
      <c r="T37" s="141"/>
      <c r="U37" s="141"/>
    </row>
    <row r="38" spans="2:21" ht="15.75" customHeight="1" x14ac:dyDescent="0.25">
      <c r="B38" s="129"/>
      <c r="C38" s="208"/>
      <c r="D38" s="208"/>
      <c r="E38" s="208"/>
      <c r="F38" s="141"/>
      <c r="G38" s="141"/>
      <c r="H38" s="141"/>
      <c r="I38" s="141"/>
      <c r="J38" s="141"/>
      <c r="K38" s="141"/>
      <c r="L38" s="141"/>
      <c r="M38" s="141"/>
      <c r="N38" s="141"/>
      <c r="O38" s="141"/>
      <c r="P38" s="141"/>
      <c r="Q38" s="141"/>
      <c r="R38" s="141"/>
      <c r="S38" s="141"/>
      <c r="T38" s="195"/>
    </row>
    <row r="39" spans="2:21" ht="15.75" customHeight="1" x14ac:dyDescent="0.25">
      <c r="B39" s="187"/>
      <c r="C39" s="187"/>
      <c r="D39" s="187"/>
      <c r="E39" s="187"/>
      <c r="F39" s="187"/>
      <c r="G39" s="187"/>
      <c r="H39" s="187"/>
      <c r="I39" s="187"/>
      <c r="J39" s="187"/>
      <c r="K39" s="187"/>
      <c r="L39" s="187"/>
      <c r="M39" s="187"/>
      <c r="N39" s="187"/>
      <c r="O39" s="187"/>
      <c r="P39" s="187"/>
      <c r="Q39" s="187"/>
      <c r="R39" s="302" t="s">
        <v>355</v>
      </c>
      <c r="S39" s="190"/>
      <c r="T39" s="314"/>
    </row>
    <row r="40" spans="2:21" ht="15.75" customHeight="1" x14ac:dyDescent="0.25">
      <c r="B40" s="191" t="s">
        <v>354</v>
      </c>
      <c r="C40" s="193" t="s">
        <v>2</v>
      </c>
      <c r="D40" s="193" t="s">
        <v>34</v>
      </c>
      <c r="E40" s="193"/>
      <c r="F40" s="248" t="s">
        <v>35</v>
      </c>
      <c r="G40" s="248" t="s">
        <v>36</v>
      </c>
      <c r="H40" s="248" t="s">
        <v>37</v>
      </c>
      <c r="I40" s="193"/>
      <c r="J40" s="193"/>
      <c r="K40" s="193"/>
      <c r="L40" s="193"/>
      <c r="M40" s="195"/>
      <c r="N40" s="195"/>
      <c r="O40" s="194"/>
      <c r="P40" s="194"/>
      <c r="Q40" s="194"/>
      <c r="R40" s="195" t="s">
        <v>81</v>
      </c>
      <c r="S40" s="196"/>
      <c r="T40" s="304"/>
    </row>
    <row r="41" spans="2:21" ht="15.75" customHeight="1" x14ac:dyDescent="0.25">
      <c r="B41" s="197"/>
      <c r="C41" s="146"/>
      <c r="D41" s="146"/>
      <c r="E41" s="146"/>
      <c r="F41" s="146"/>
      <c r="G41" s="146"/>
      <c r="H41" s="146"/>
      <c r="I41" s="146"/>
      <c r="J41" s="146"/>
      <c r="K41" s="146"/>
      <c r="L41" s="146"/>
      <c r="M41" s="146"/>
      <c r="N41" s="146"/>
      <c r="O41" s="136"/>
      <c r="P41" s="136"/>
      <c r="Q41" s="136"/>
      <c r="R41" s="305"/>
      <c r="S41" s="306"/>
      <c r="T41" s="306"/>
    </row>
    <row r="42" spans="2:21" ht="15.75" customHeight="1" x14ac:dyDescent="0.25">
      <c r="B42" s="197"/>
      <c r="C42" s="146"/>
      <c r="D42" s="146"/>
      <c r="E42" s="146"/>
      <c r="F42" s="146"/>
      <c r="G42" s="146"/>
      <c r="H42" s="146"/>
      <c r="I42" s="146"/>
      <c r="J42" s="146"/>
      <c r="K42" s="146"/>
      <c r="L42" s="146"/>
      <c r="M42" s="146"/>
      <c r="N42" s="146"/>
      <c r="O42" s="136"/>
      <c r="P42" s="136"/>
      <c r="Q42" s="136"/>
      <c r="R42" s="305"/>
      <c r="S42" s="306"/>
      <c r="T42" s="306"/>
    </row>
    <row r="43" spans="2:21" ht="15.75" customHeight="1" x14ac:dyDescent="0.25">
      <c r="B43" s="197"/>
      <c r="C43" s="146"/>
      <c r="D43" s="146"/>
      <c r="E43" s="146"/>
      <c r="F43" s="146"/>
      <c r="G43" s="146"/>
      <c r="H43" s="146"/>
      <c r="I43" s="146"/>
      <c r="J43" s="146"/>
      <c r="K43" s="146"/>
      <c r="L43" s="146"/>
      <c r="M43" s="146"/>
      <c r="N43" s="146"/>
      <c r="O43" s="136"/>
      <c r="P43" s="136"/>
      <c r="Q43" s="136"/>
      <c r="R43" s="305"/>
      <c r="S43" s="306"/>
      <c r="T43" s="306"/>
    </row>
    <row r="44" spans="2:21" ht="15.75" customHeight="1" x14ac:dyDescent="0.25">
      <c r="B44" s="197"/>
      <c r="C44" s="146"/>
      <c r="D44" s="146"/>
      <c r="E44" s="146"/>
      <c r="F44" s="146"/>
      <c r="G44" s="146"/>
      <c r="H44" s="146"/>
      <c r="I44" s="146"/>
      <c r="J44" s="146"/>
      <c r="K44" s="146"/>
      <c r="L44" s="146"/>
      <c r="M44" s="146"/>
      <c r="N44" s="146"/>
      <c r="O44" s="136"/>
      <c r="P44" s="136"/>
      <c r="Q44" s="136"/>
      <c r="R44" s="305"/>
      <c r="S44" s="306"/>
      <c r="T44" s="306"/>
    </row>
    <row r="45" spans="2:21" ht="15.75" customHeight="1" x14ac:dyDescent="0.25">
      <c r="B45" s="197"/>
      <c r="C45" s="146"/>
      <c r="D45" s="146"/>
      <c r="E45" s="146"/>
      <c r="F45" s="146"/>
      <c r="G45" s="146"/>
      <c r="H45" s="146"/>
      <c r="I45" s="146"/>
      <c r="J45" s="146"/>
      <c r="K45" s="146"/>
      <c r="L45" s="146"/>
      <c r="M45" s="146"/>
      <c r="N45" s="146"/>
      <c r="O45" s="136"/>
      <c r="P45" s="136"/>
      <c r="Q45" s="136"/>
      <c r="R45" s="305"/>
      <c r="S45" s="306"/>
      <c r="T45" s="306"/>
    </row>
    <row r="46" spans="2:21" ht="15.75" customHeight="1" x14ac:dyDescent="0.25">
      <c r="B46" s="213"/>
      <c r="C46" s="214"/>
      <c r="D46" s="214"/>
      <c r="E46" s="214"/>
      <c r="F46" s="215"/>
      <c r="G46" s="257"/>
      <c r="H46" s="216"/>
      <c r="I46" s="216"/>
      <c r="J46" s="216"/>
      <c r="K46" s="216"/>
      <c r="L46" s="216"/>
      <c r="M46" s="164"/>
      <c r="N46" s="217"/>
      <c r="O46" s="218"/>
      <c r="P46" s="218"/>
      <c r="Q46" s="218"/>
    </row>
    <row r="47" spans="2:21" ht="15.75" customHeight="1" x14ac:dyDescent="0.25">
      <c r="B47" s="213"/>
      <c r="C47" s="214"/>
      <c r="D47" s="214"/>
      <c r="E47" s="214"/>
      <c r="F47" s="215"/>
      <c r="G47" s="257"/>
      <c r="H47" s="216"/>
      <c r="I47" s="216"/>
      <c r="J47" s="216"/>
      <c r="K47" s="216"/>
      <c r="L47" s="216"/>
      <c r="M47" s="164"/>
      <c r="N47" s="217"/>
      <c r="O47" s="218"/>
      <c r="P47" s="218"/>
      <c r="Q47" s="218"/>
    </row>
    <row r="48" spans="2:21" ht="15.75" customHeight="1" x14ac:dyDescent="0.25">
      <c r="B48" s="213"/>
      <c r="C48" s="214"/>
      <c r="D48" s="214"/>
      <c r="E48" s="214"/>
      <c r="F48" s="215"/>
      <c r="G48" s="257"/>
      <c r="H48" s="216"/>
      <c r="I48" s="216"/>
      <c r="J48" s="216"/>
      <c r="K48" s="216"/>
      <c r="L48" s="216"/>
      <c r="M48" s="164"/>
      <c r="N48" s="217"/>
      <c r="O48" s="218"/>
      <c r="P48" s="218"/>
      <c r="Q48" s="218"/>
    </row>
    <row r="49" spans="2:23" ht="15.75" customHeight="1" x14ac:dyDescent="0.25">
      <c r="B49" s="213"/>
      <c r="C49" s="214"/>
      <c r="D49" s="214"/>
      <c r="E49" s="214"/>
      <c r="F49" s="215"/>
      <c r="G49" s="257"/>
      <c r="H49" s="216"/>
      <c r="I49" s="216"/>
      <c r="J49" s="216"/>
      <c r="K49" s="216"/>
      <c r="L49" s="216"/>
      <c r="M49" s="164"/>
      <c r="N49" s="217"/>
      <c r="O49" s="218"/>
      <c r="P49" s="218"/>
      <c r="Q49" s="218"/>
    </row>
    <row r="50" spans="2:23" ht="15.75" customHeight="1" x14ac:dyDescent="0.25">
      <c r="B50" s="213"/>
      <c r="C50" s="214"/>
      <c r="D50" s="214"/>
      <c r="E50" s="214"/>
      <c r="F50" s="215"/>
      <c r="G50" s="257"/>
      <c r="H50" s="216"/>
      <c r="I50" s="216"/>
      <c r="J50" s="216"/>
      <c r="K50" s="216"/>
      <c r="L50" s="216"/>
      <c r="M50" s="164"/>
      <c r="N50" s="217"/>
      <c r="O50" s="218"/>
      <c r="P50" s="218"/>
      <c r="Q50" s="218"/>
    </row>
    <row r="51" spans="2:23" ht="15.75" customHeight="1" x14ac:dyDescent="0.25">
      <c r="B51" s="213"/>
      <c r="C51" s="214"/>
      <c r="D51" s="214"/>
      <c r="E51" s="214"/>
      <c r="F51" s="215"/>
      <c r="G51" s="257"/>
      <c r="H51" s="216"/>
      <c r="I51" s="216"/>
      <c r="J51" s="216"/>
      <c r="K51" s="216"/>
      <c r="L51" s="216"/>
      <c r="M51" s="164"/>
      <c r="N51" s="217"/>
      <c r="O51" s="218"/>
      <c r="P51" s="218"/>
      <c r="Q51" s="218"/>
      <c r="R51" s="144"/>
      <c r="S51" s="144"/>
      <c r="T51" s="144"/>
      <c r="U51" s="144"/>
    </row>
    <row r="52" spans="2:23" ht="15.75" customHeight="1" x14ac:dyDescent="0.25">
      <c r="B52" s="238"/>
      <c r="C52" s="233"/>
      <c r="D52" s="233"/>
      <c r="E52" s="233"/>
      <c r="F52" s="215"/>
      <c r="G52" s="239"/>
      <c r="H52" s="239"/>
      <c r="I52" s="239"/>
      <c r="J52" s="239"/>
      <c r="K52" s="239"/>
      <c r="L52" s="239"/>
      <c r="M52" s="235"/>
      <c r="N52" s="212"/>
      <c r="O52" s="246"/>
      <c r="P52" s="166"/>
      <c r="Q52" s="147"/>
      <c r="R52" s="144"/>
      <c r="S52" s="144"/>
      <c r="T52" s="166"/>
      <c r="U52" s="144"/>
      <c r="V52" s="135" t="s">
        <v>301</v>
      </c>
      <c r="W52" s="173">
        <f>W21</f>
        <v>601939.97</v>
      </c>
    </row>
    <row r="53" spans="2:23" ht="15.75" customHeight="1" x14ac:dyDescent="0.25">
      <c r="B53" s="238"/>
      <c r="C53" s="233"/>
      <c r="D53" s="233"/>
      <c r="E53" s="233"/>
      <c r="F53" s="215"/>
      <c r="G53" s="239"/>
      <c r="H53" s="239"/>
      <c r="I53" s="239"/>
      <c r="J53" s="239"/>
      <c r="K53" s="239"/>
      <c r="L53" s="239"/>
      <c r="M53" s="235"/>
      <c r="N53" s="212"/>
      <c r="O53" s="246"/>
      <c r="P53" s="246"/>
      <c r="Q53" s="147"/>
      <c r="R53" s="144"/>
      <c r="S53" s="144"/>
      <c r="T53" s="144"/>
      <c r="U53" s="144"/>
    </row>
    <row r="54" spans="2:23" ht="15.75" customHeight="1" x14ac:dyDescent="0.25">
      <c r="B54" s="238"/>
      <c r="C54" s="233"/>
      <c r="D54" s="233"/>
      <c r="E54" s="233"/>
      <c r="F54" s="215"/>
      <c r="G54" s="239"/>
      <c r="H54" s="239"/>
      <c r="I54" s="239"/>
      <c r="J54" s="239"/>
      <c r="K54" s="239"/>
      <c r="L54" s="239"/>
      <c r="M54" s="235"/>
      <c r="N54" s="212"/>
      <c r="O54" s="240"/>
      <c r="P54" s="240"/>
      <c r="Q54" s="141"/>
      <c r="R54" s="144"/>
      <c r="S54" s="144"/>
      <c r="T54" s="166"/>
    </row>
    <row r="55" spans="2:23" ht="15.75" customHeight="1" x14ac:dyDescent="0.25">
      <c r="B55" s="238"/>
      <c r="C55" s="233"/>
      <c r="D55" s="233"/>
      <c r="E55" s="233"/>
      <c r="F55" s="215"/>
      <c r="G55" s="239"/>
      <c r="H55" s="239"/>
      <c r="I55" s="239"/>
      <c r="J55" s="239"/>
      <c r="K55" s="239"/>
      <c r="L55" s="239"/>
      <c r="M55" s="241"/>
      <c r="N55" s="217"/>
      <c r="O55" s="240"/>
      <c r="P55" s="240"/>
      <c r="Q55" s="141"/>
    </row>
    <row r="56" spans="2:23" ht="15.75" customHeight="1" x14ac:dyDescent="0.25"/>
    <row r="57" spans="2:23" ht="15.75" customHeight="1" x14ac:dyDescent="0.25">
      <c r="F57" s="175"/>
      <c r="G57" s="243"/>
      <c r="H57" s="243"/>
      <c r="I57" s="243"/>
      <c r="J57" s="243"/>
      <c r="K57" s="243"/>
      <c r="L57" s="243"/>
    </row>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6:I36"/>
    <mergeCell ref="B30:G30"/>
    <mergeCell ref="B29:G29"/>
    <mergeCell ref="B27:G27"/>
    <mergeCell ref="B25:G25"/>
  </mergeCells>
  <conditionalFormatting sqref="A7:P20 U7:X20 R7:S20">
    <cfRule type="expression" dxfId="17" priority="1">
      <formula>MOD(ROW(),2)=0</formula>
    </cfRule>
  </conditionalFormatting>
  <hyperlinks>
    <hyperlink ref="B30" r:id="rId1"/>
  </hyperlinks>
  <printOptions horizontalCentered="1" gridLines="1"/>
  <pageMargins left="0" right="0" top="0.75" bottom="0.75" header="0.3" footer="0.3"/>
  <pageSetup scale="54" orientation="landscape" horizontalDpi="1200" verticalDpi="1200"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G7" activePane="bottomRight" state="frozen"/>
      <selection pane="topRight" activeCell="C1" sqref="C1"/>
      <selection pane="bottomLeft" activeCell="A7" sqref="A7"/>
      <selection pane="bottomRight" activeCell="X7" sqref="X7:X21"/>
    </sheetView>
  </sheetViews>
  <sheetFormatPr defaultColWidth="9.140625" defaultRowHeight="15" x14ac:dyDescent="0.25"/>
  <cols>
    <col min="1" max="1" width="7.85546875" style="135" customWidth="1"/>
    <col min="2" max="2" width="64.5703125" style="135" customWidth="1"/>
    <col min="3" max="3" width="47.42578125" style="135" customWidth="1"/>
    <col min="4" max="4" width="14.5703125" style="135" customWidth="1"/>
    <col min="5" max="5" width="8.28515625" style="135" customWidth="1"/>
    <col min="6" max="6" width="19.42578125" style="135" customWidth="1"/>
    <col min="7" max="7" width="23" style="137" customWidth="1"/>
    <col min="8" max="8" width="10.42578125" style="135" customWidth="1"/>
    <col min="9" max="9" width="13.42578125" style="135" customWidth="1"/>
    <col min="10" max="10" width="13.28515625" style="135" customWidth="1"/>
    <col min="11" max="11" width="15.7109375" style="135" customWidth="1"/>
    <col min="12" max="12" width="10.7109375" style="135" customWidth="1"/>
    <col min="13" max="13" width="20.5703125" style="135" customWidth="1"/>
    <col min="14" max="14" width="15.85546875" style="135" bestFit="1" customWidth="1"/>
    <col min="15" max="15" width="12.5703125" style="135" customWidth="1"/>
    <col min="16" max="16" width="15.85546875" style="135" bestFit="1" customWidth="1"/>
    <col min="17" max="17" width="3.140625" style="135" customWidth="1"/>
    <col min="18" max="18" width="16.42578125" style="135" customWidth="1"/>
    <col min="19" max="19" width="15.85546875" style="135" bestFit="1" customWidth="1"/>
    <col min="20" max="20" width="4.28515625" style="141" customWidth="1"/>
    <col min="21" max="21" width="14.42578125" style="135" bestFit="1" customWidth="1"/>
    <col min="22" max="22" width="12.7109375" style="135" customWidth="1"/>
    <col min="23" max="23" width="15.85546875" style="135" bestFit="1" customWidth="1"/>
    <col min="24" max="24" width="15.7109375" style="135" bestFit="1" customWidth="1"/>
    <col min="25" max="16384" width="9.140625" style="135"/>
  </cols>
  <sheetData>
    <row r="1" spans="1:24" ht="15.75" customHeight="1" x14ac:dyDescent="0.25">
      <c r="A1" s="132" t="s">
        <v>72</v>
      </c>
    </row>
    <row r="2" spans="1:24" ht="15.75" customHeight="1" x14ac:dyDescent="0.25">
      <c r="A2" s="138" t="str">
        <f>'#4012 Somerset Canyons Middle  '!A2</f>
        <v>Federal Grant Allocations/Reimbursements as of: 06/30/2023</v>
      </c>
      <c r="B2" s="202"/>
      <c r="N2" s="140"/>
      <c r="O2" s="140"/>
      <c r="Q2" s="141"/>
      <c r="R2" s="141"/>
      <c r="S2" s="141"/>
    </row>
    <row r="3" spans="1:24" ht="15.75" customHeight="1" x14ac:dyDescent="0.25">
      <c r="A3" s="142" t="s">
        <v>73</v>
      </c>
      <c r="B3" s="132"/>
      <c r="D3" s="132"/>
      <c r="E3" s="132"/>
      <c r="F3" s="132"/>
      <c r="Q3" s="141"/>
      <c r="R3" s="141"/>
      <c r="S3" s="141"/>
      <c r="U3" s="136"/>
      <c r="V3" s="143"/>
    </row>
    <row r="4" spans="1:24" ht="15.75" customHeight="1" x14ac:dyDescent="0.25">
      <c r="A4" s="132" t="s">
        <v>147</v>
      </c>
      <c r="N4" s="145"/>
      <c r="O4" s="145"/>
      <c r="P4" s="145"/>
      <c r="Q4" s="146"/>
      <c r="R4" s="141"/>
      <c r="S4" s="141"/>
      <c r="T4" s="146"/>
      <c r="U4" s="574" t="s">
        <v>211</v>
      </c>
      <c r="V4" s="574"/>
      <c r="W4" s="574"/>
      <c r="X4" s="147"/>
    </row>
    <row r="5" spans="1:24" ht="15.75" thickBot="1" x14ac:dyDescent="0.3">
      <c r="H5" s="148"/>
      <c r="I5" s="148"/>
      <c r="N5" s="145"/>
      <c r="O5" s="145"/>
      <c r="P5" s="145"/>
      <c r="Q5" s="146"/>
      <c r="R5" s="150"/>
      <c r="S5" s="150"/>
      <c r="T5" s="146"/>
      <c r="U5" s="577"/>
      <c r="V5" s="577"/>
      <c r="W5" s="577"/>
      <c r="X5" s="151"/>
    </row>
    <row r="6" spans="1:24" s="205" customFormat="1" ht="85.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4" ht="15.75" customHeight="1" x14ac:dyDescent="0.25">
      <c r="A7" s="137">
        <v>4253</v>
      </c>
      <c r="B7" s="135" t="s">
        <v>114</v>
      </c>
      <c r="C7" s="232" t="s">
        <v>108</v>
      </c>
      <c r="D7" s="137" t="s">
        <v>216</v>
      </c>
      <c r="E7" s="137" t="s">
        <v>240</v>
      </c>
      <c r="F7" s="135" t="s">
        <v>217</v>
      </c>
      <c r="G7" s="238" t="s">
        <v>7</v>
      </c>
      <c r="H7" s="300">
        <v>2.7199999999999998E-2</v>
      </c>
      <c r="I7" s="300">
        <v>0.15010000000000001</v>
      </c>
      <c r="J7" s="171">
        <v>45107</v>
      </c>
      <c r="K7" s="171">
        <v>45108</v>
      </c>
      <c r="L7" s="171">
        <v>44743</v>
      </c>
      <c r="M7" s="137" t="s">
        <v>212</v>
      </c>
      <c r="N7" s="403">
        <v>21127.31</v>
      </c>
      <c r="O7" s="397">
        <v>0</v>
      </c>
      <c r="P7" s="398">
        <f t="shared" ref="P7:P21" si="0">N7+O7</f>
        <v>21127.31</v>
      </c>
      <c r="Q7" s="178"/>
      <c r="R7" s="396">
        <v>0</v>
      </c>
      <c r="S7" s="398">
        <f t="shared" ref="S7:S8" si="1">P7-R7</f>
        <v>21127.31</v>
      </c>
      <c r="T7" s="178"/>
      <c r="U7" s="396">
        <v>21127.31</v>
      </c>
      <c r="V7" s="397">
        <v>0</v>
      </c>
      <c r="W7" s="515">
        <f t="shared" ref="W7:W8" si="2">SUM(U7:V7)</f>
        <v>21127.31</v>
      </c>
      <c r="X7" s="503">
        <v>0</v>
      </c>
    </row>
    <row r="8" spans="1:24" ht="15.75" customHeight="1" x14ac:dyDescent="0.25">
      <c r="A8" s="137">
        <v>4260</v>
      </c>
      <c r="B8" s="135" t="s">
        <v>328</v>
      </c>
      <c r="C8" s="232" t="s">
        <v>329</v>
      </c>
      <c r="D8" s="137" t="s">
        <v>292</v>
      </c>
      <c r="E8" s="137" t="s">
        <v>293</v>
      </c>
      <c r="F8" s="135" t="s">
        <v>294</v>
      </c>
      <c r="G8" s="238" t="s">
        <v>7</v>
      </c>
      <c r="H8" s="300">
        <v>2.63E-2</v>
      </c>
      <c r="I8" s="300">
        <v>0.15010000000000001</v>
      </c>
      <c r="J8" s="171">
        <v>45199</v>
      </c>
      <c r="K8" s="171">
        <v>45250</v>
      </c>
      <c r="L8" s="171">
        <v>44378</v>
      </c>
      <c r="M8" s="137" t="s">
        <v>192</v>
      </c>
      <c r="N8" s="384">
        <v>5609.4</v>
      </c>
      <c r="O8" s="385"/>
      <c r="P8" s="386">
        <f t="shared" si="0"/>
        <v>5609.4</v>
      </c>
      <c r="Q8" s="130"/>
      <c r="R8" s="399">
        <v>0</v>
      </c>
      <c r="S8" s="386">
        <f t="shared" si="1"/>
        <v>5609.4</v>
      </c>
      <c r="T8" s="178"/>
      <c r="U8" s="399">
        <v>5609.4</v>
      </c>
      <c r="V8" s="385">
        <v>0</v>
      </c>
      <c r="W8" s="484">
        <f t="shared" si="2"/>
        <v>5609.4</v>
      </c>
      <c r="X8" s="458">
        <v>0</v>
      </c>
    </row>
    <row r="9" spans="1:24" ht="15.75" customHeight="1" x14ac:dyDescent="0.25">
      <c r="A9" s="137">
        <v>4423</v>
      </c>
      <c r="B9" s="135" t="s">
        <v>210</v>
      </c>
      <c r="C9" s="232" t="s">
        <v>305</v>
      </c>
      <c r="D9" s="137" t="s">
        <v>183</v>
      </c>
      <c r="E9" s="137" t="s">
        <v>242</v>
      </c>
      <c r="F9" s="135" t="s">
        <v>196</v>
      </c>
      <c r="G9" s="238" t="s">
        <v>7</v>
      </c>
      <c r="H9" s="300">
        <v>2.7199999999999998E-2</v>
      </c>
      <c r="I9" s="300">
        <v>0.15010000000000001</v>
      </c>
      <c r="J9" s="171">
        <v>45199</v>
      </c>
      <c r="K9" s="171">
        <v>45214</v>
      </c>
      <c r="L9" s="171">
        <v>44201</v>
      </c>
      <c r="M9" s="137" t="s">
        <v>192</v>
      </c>
      <c r="N9" s="384">
        <v>211269.18</v>
      </c>
      <c r="O9" s="385">
        <v>0</v>
      </c>
      <c r="P9" s="386">
        <v>211269.18</v>
      </c>
      <c r="Q9" s="130"/>
      <c r="R9" s="399">
        <v>0</v>
      </c>
      <c r="S9" s="386">
        <v>211269.18</v>
      </c>
      <c r="T9" s="178"/>
      <c r="U9" s="399">
        <v>211269.18</v>
      </c>
      <c r="V9" s="385">
        <v>0</v>
      </c>
      <c r="W9" s="484">
        <v>211269.18</v>
      </c>
      <c r="X9" s="458">
        <v>0</v>
      </c>
    </row>
    <row r="10" spans="1:24" ht="15.75" customHeight="1" x14ac:dyDescent="0.25">
      <c r="A10" s="137">
        <v>4426</v>
      </c>
      <c r="B10" s="135" t="s">
        <v>320</v>
      </c>
      <c r="C10" s="232" t="s">
        <v>305</v>
      </c>
      <c r="D10" s="137" t="s">
        <v>183</v>
      </c>
      <c r="E10" s="137" t="s">
        <v>252</v>
      </c>
      <c r="F10" s="135" t="s">
        <v>184</v>
      </c>
      <c r="G10" s="238" t="s">
        <v>7</v>
      </c>
      <c r="H10" s="300">
        <v>2.7199999999999998E-2</v>
      </c>
      <c r="I10" s="300">
        <v>0.15010000000000001</v>
      </c>
      <c r="J10" s="171">
        <v>45199</v>
      </c>
      <c r="K10" s="171">
        <v>45214</v>
      </c>
      <c r="L10" s="171">
        <v>44201</v>
      </c>
      <c r="M10" s="137" t="s">
        <v>190</v>
      </c>
      <c r="N10" s="384">
        <v>391081.78</v>
      </c>
      <c r="O10" s="385">
        <v>0</v>
      </c>
      <c r="P10" s="386">
        <f t="shared" si="0"/>
        <v>391081.78</v>
      </c>
      <c r="Q10" s="130"/>
      <c r="R10" s="399">
        <v>390941.82</v>
      </c>
      <c r="S10" s="386">
        <f t="shared" ref="S10:S21" si="3">P10-R10</f>
        <v>139.96000000002095</v>
      </c>
      <c r="T10" s="178"/>
      <c r="U10" s="399">
        <v>0</v>
      </c>
      <c r="V10" s="385">
        <v>0</v>
      </c>
      <c r="W10" s="484">
        <f t="shared" ref="W10:W21" si="4">SUM(U10:V10)</f>
        <v>0</v>
      </c>
      <c r="X10" s="458">
        <f t="shared" ref="X10:X21" si="5">S10-W10</f>
        <v>139.96000000002095</v>
      </c>
    </row>
    <row r="11" spans="1:24" ht="15.75" customHeight="1" x14ac:dyDescent="0.25">
      <c r="A11" s="137">
        <v>4427</v>
      </c>
      <c r="B11" s="135" t="s">
        <v>193</v>
      </c>
      <c r="C11" s="232" t="s">
        <v>305</v>
      </c>
      <c r="D11" s="137" t="s">
        <v>183</v>
      </c>
      <c r="E11" s="137" t="s">
        <v>249</v>
      </c>
      <c r="F11" s="135" t="s">
        <v>195</v>
      </c>
      <c r="G11" s="238" t="s">
        <v>7</v>
      </c>
      <c r="H11" s="300">
        <v>2.7199999999999998E-2</v>
      </c>
      <c r="I11" s="300">
        <v>0.15010000000000001</v>
      </c>
      <c r="J11" s="171">
        <v>45199</v>
      </c>
      <c r="K11" s="171">
        <v>45214</v>
      </c>
      <c r="L11" s="171">
        <v>44201</v>
      </c>
      <c r="M11" s="137" t="s">
        <v>191</v>
      </c>
      <c r="N11" s="384">
        <v>44634.33</v>
      </c>
      <c r="O11" s="385">
        <v>0</v>
      </c>
      <c r="P11" s="386">
        <f t="shared" si="0"/>
        <v>44634.33</v>
      </c>
      <c r="Q11" s="130"/>
      <c r="R11" s="399">
        <v>0</v>
      </c>
      <c r="S11" s="386">
        <f t="shared" si="3"/>
        <v>44634.33</v>
      </c>
      <c r="T11" s="178"/>
      <c r="U11" s="399">
        <v>44634.33</v>
      </c>
      <c r="V11" s="385">
        <v>0</v>
      </c>
      <c r="W11" s="484">
        <f t="shared" si="4"/>
        <v>44634.33</v>
      </c>
      <c r="X11" s="458">
        <f t="shared" si="5"/>
        <v>0</v>
      </c>
    </row>
    <row r="12" spans="1:24" ht="15.75" customHeight="1" x14ac:dyDescent="0.25">
      <c r="A12" s="137">
        <v>4429</v>
      </c>
      <c r="B12" s="135" t="s">
        <v>298</v>
      </c>
      <c r="C12" s="232" t="s">
        <v>305</v>
      </c>
      <c r="D12" s="137" t="s">
        <v>183</v>
      </c>
      <c r="E12" s="137" t="s">
        <v>247</v>
      </c>
      <c r="F12" s="135" t="s">
        <v>207</v>
      </c>
      <c r="G12" s="238" t="s">
        <v>7</v>
      </c>
      <c r="H12" s="300">
        <v>2.7199999999999998E-2</v>
      </c>
      <c r="I12" s="300">
        <v>0.15010000000000001</v>
      </c>
      <c r="J12" s="171">
        <v>45199</v>
      </c>
      <c r="K12" s="171">
        <v>45214</v>
      </c>
      <c r="L12" s="171">
        <v>44201</v>
      </c>
      <c r="M12" s="137" t="s">
        <v>229</v>
      </c>
      <c r="N12" s="384">
        <v>3598.98</v>
      </c>
      <c r="O12" s="385">
        <v>0</v>
      </c>
      <c r="P12" s="386">
        <f t="shared" si="0"/>
        <v>3598.98</v>
      </c>
      <c r="Q12" s="130"/>
      <c r="R12" s="399">
        <v>0</v>
      </c>
      <c r="S12" s="386">
        <f t="shared" si="3"/>
        <v>3598.98</v>
      </c>
      <c r="T12" s="178"/>
      <c r="U12" s="399">
        <v>0</v>
      </c>
      <c r="V12" s="385">
        <v>0</v>
      </c>
      <c r="W12" s="484">
        <f t="shared" si="4"/>
        <v>0</v>
      </c>
      <c r="X12" s="458">
        <f t="shared" si="5"/>
        <v>3598.98</v>
      </c>
    </row>
    <row r="13" spans="1:24" s="144" customFormat="1" ht="15.75" customHeight="1" x14ac:dyDescent="0.25">
      <c r="A13" s="160">
        <v>4451</v>
      </c>
      <c r="B13" s="144" t="s">
        <v>22</v>
      </c>
      <c r="C13" s="167" t="s">
        <v>118</v>
      </c>
      <c r="D13" s="162" t="s">
        <v>146</v>
      </c>
      <c r="E13" s="162" t="s">
        <v>251</v>
      </c>
      <c r="F13" s="144" t="s">
        <v>160</v>
      </c>
      <c r="G13" s="217" t="s">
        <v>7</v>
      </c>
      <c r="H13" s="324">
        <v>2.7199999999999998E-2</v>
      </c>
      <c r="I13" s="324">
        <v>0.15010000000000001</v>
      </c>
      <c r="J13" s="164">
        <v>45107</v>
      </c>
      <c r="K13" s="164">
        <v>45108</v>
      </c>
      <c r="L13" s="164">
        <v>44743</v>
      </c>
      <c r="M13" s="164" t="s">
        <v>212</v>
      </c>
      <c r="N13" s="384">
        <v>13607</v>
      </c>
      <c r="O13" s="541">
        <v>-6000</v>
      </c>
      <c r="P13" s="390">
        <f t="shared" si="0"/>
        <v>7607</v>
      </c>
      <c r="Q13" s="286"/>
      <c r="R13" s="384">
        <v>0</v>
      </c>
      <c r="S13" s="390">
        <f t="shared" si="3"/>
        <v>7607</v>
      </c>
      <c r="T13" s="286"/>
      <c r="U13" s="384">
        <v>0</v>
      </c>
      <c r="V13" s="391">
        <v>0</v>
      </c>
      <c r="W13" s="484">
        <f t="shared" si="4"/>
        <v>0</v>
      </c>
      <c r="X13" s="442">
        <f t="shared" si="5"/>
        <v>7607</v>
      </c>
    </row>
    <row r="14" spans="1:24" ht="15.75" customHeight="1" x14ac:dyDescent="0.25">
      <c r="A14" s="137">
        <v>4452</v>
      </c>
      <c r="B14" s="135" t="s">
        <v>204</v>
      </c>
      <c r="C14" s="232" t="s">
        <v>200</v>
      </c>
      <c r="D14" s="137" t="s">
        <v>201</v>
      </c>
      <c r="E14" s="137" t="s">
        <v>245</v>
      </c>
      <c r="F14" s="135" t="s">
        <v>205</v>
      </c>
      <c r="G14" s="238" t="s">
        <v>7</v>
      </c>
      <c r="H14" s="300">
        <v>0.05</v>
      </c>
      <c r="I14" s="300">
        <v>0.15010000000000001</v>
      </c>
      <c r="J14" s="171">
        <v>45565</v>
      </c>
      <c r="K14" s="171">
        <v>45580</v>
      </c>
      <c r="L14" s="171">
        <v>44279</v>
      </c>
      <c r="M14" s="137" t="s">
        <v>203</v>
      </c>
      <c r="N14" s="384">
        <v>382269.2</v>
      </c>
      <c r="O14" s="385">
        <v>59.88</v>
      </c>
      <c r="P14" s="386">
        <f t="shared" si="0"/>
        <v>382329.08</v>
      </c>
      <c r="Q14" s="130"/>
      <c r="R14" s="399">
        <v>0</v>
      </c>
      <c r="S14" s="386">
        <f t="shared" si="3"/>
        <v>382329.08</v>
      </c>
      <c r="T14" s="178"/>
      <c r="U14" s="399">
        <v>382329.08</v>
      </c>
      <c r="V14" s="385">
        <v>0</v>
      </c>
      <c r="W14" s="484">
        <f t="shared" si="4"/>
        <v>382329.08</v>
      </c>
      <c r="X14" s="458">
        <f t="shared" si="5"/>
        <v>0</v>
      </c>
    </row>
    <row r="15" spans="1:24" ht="15.75" customHeight="1" x14ac:dyDescent="0.25">
      <c r="A15" s="137">
        <v>4454</v>
      </c>
      <c r="B15" s="135" t="s">
        <v>306</v>
      </c>
      <c r="C15" s="232" t="s">
        <v>200</v>
      </c>
      <c r="D15" s="137" t="s">
        <v>201</v>
      </c>
      <c r="E15" s="137" t="s">
        <v>248</v>
      </c>
      <c r="F15" s="135" t="s">
        <v>228</v>
      </c>
      <c r="G15" s="238" t="s">
        <v>7</v>
      </c>
      <c r="H15" s="300">
        <v>0.05</v>
      </c>
      <c r="I15" s="300">
        <v>0.15010000000000001</v>
      </c>
      <c r="J15" s="171">
        <v>45565</v>
      </c>
      <c r="K15" s="171">
        <v>45580</v>
      </c>
      <c r="L15" s="171">
        <v>44279</v>
      </c>
      <c r="M15" s="137" t="s">
        <v>327</v>
      </c>
      <c r="N15" s="384">
        <v>21377.61</v>
      </c>
      <c r="O15" s="385">
        <v>393.88</v>
      </c>
      <c r="P15" s="386">
        <f t="shared" si="0"/>
        <v>21771.49</v>
      </c>
      <c r="Q15" s="130"/>
      <c r="R15" s="399">
        <v>0</v>
      </c>
      <c r="S15" s="386">
        <f t="shared" si="3"/>
        <v>21771.49</v>
      </c>
      <c r="T15" s="178"/>
      <c r="U15" s="399">
        <v>0</v>
      </c>
      <c r="V15" s="385">
        <v>0</v>
      </c>
      <c r="W15" s="484">
        <f t="shared" si="4"/>
        <v>0</v>
      </c>
      <c r="X15" s="458">
        <f t="shared" si="5"/>
        <v>21771.49</v>
      </c>
    </row>
    <row r="16" spans="1:24" ht="15.75" customHeight="1" x14ac:dyDescent="0.25">
      <c r="A16" s="137">
        <v>4457</v>
      </c>
      <c r="B16" s="135" t="s">
        <v>266</v>
      </c>
      <c r="C16" s="232" t="s">
        <v>200</v>
      </c>
      <c r="D16" s="137" t="s">
        <v>201</v>
      </c>
      <c r="E16" s="137" t="s">
        <v>267</v>
      </c>
      <c r="F16" s="135" t="s">
        <v>268</v>
      </c>
      <c r="G16" s="238" t="s">
        <v>7</v>
      </c>
      <c r="H16" s="300">
        <v>0.05</v>
      </c>
      <c r="I16" s="300">
        <v>0.15010000000000001</v>
      </c>
      <c r="J16" s="171">
        <v>45565</v>
      </c>
      <c r="K16" s="171">
        <v>45580</v>
      </c>
      <c r="L16" s="171">
        <v>44279</v>
      </c>
      <c r="M16" s="137" t="s">
        <v>312</v>
      </c>
      <c r="N16" s="384">
        <v>10175.11</v>
      </c>
      <c r="O16" s="385">
        <v>0</v>
      </c>
      <c r="P16" s="386">
        <f t="shared" si="0"/>
        <v>10175.11</v>
      </c>
      <c r="Q16" s="130"/>
      <c r="R16" s="399">
        <v>0</v>
      </c>
      <c r="S16" s="386">
        <f t="shared" si="3"/>
        <v>10175.11</v>
      </c>
      <c r="T16" s="178"/>
      <c r="U16" s="399">
        <v>0</v>
      </c>
      <c r="V16" s="385">
        <v>0</v>
      </c>
      <c r="W16" s="484">
        <f t="shared" si="4"/>
        <v>0</v>
      </c>
      <c r="X16" s="458">
        <f t="shared" si="5"/>
        <v>10175.11</v>
      </c>
    </row>
    <row r="17" spans="1:24" ht="15.75" customHeight="1" x14ac:dyDescent="0.25">
      <c r="A17" s="137">
        <v>4459</v>
      </c>
      <c r="B17" s="135" t="s">
        <v>243</v>
      </c>
      <c r="C17" s="232" t="s">
        <v>200</v>
      </c>
      <c r="D17" s="137" t="s">
        <v>201</v>
      </c>
      <c r="E17" s="137" t="s">
        <v>244</v>
      </c>
      <c r="F17" s="135" t="s">
        <v>202</v>
      </c>
      <c r="G17" s="238" t="s">
        <v>7</v>
      </c>
      <c r="H17" s="300">
        <v>0.05</v>
      </c>
      <c r="I17" s="300">
        <v>0.15010000000000001</v>
      </c>
      <c r="J17" s="171">
        <v>45565</v>
      </c>
      <c r="K17" s="171">
        <v>45580</v>
      </c>
      <c r="L17" s="171">
        <v>44279</v>
      </c>
      <c r="M17" s="137" t="s">
        <v>203</v>
      </c>
      <c r="N17" s="384">
        <v>1529076.79</v>
      </c>
      <c r="O17" s="385">
        <v>239.53</v>
      </c>
      <c r="P17" s="386">
        <f t="shared" si="0"/>
        <v>1529316.32</v>
      </c>
      <c r="Q17" s="130"/>
      <c r="R17" s="399">
        <v>87019.1</v>
      </c>
      <c r="S17" s="386">
        <f t="shared" si="3"/>
        <v>1442297.22</v>
      </c>
      <c r="T17" s="178"/>
      <c r="U17" s="399">
        <v>171324.05</v>
      </c>
      <c r="V17" s="385">
        <v>0</v>
      </c>
      <c r="W17" s="484">
        <f t="shared" si="4"/>
        <v>171324.05</v>
      </c>
      <c r="X17" s="458">
        <f t="shared" si="5"/>
        <v>1270973.17</v>
      </c>
    </row>
    <row r="18" spans="1:24" ht="15.75" customHeight="1" x14ac:dyDescent="0.25">
      <c r="A18" s="137">
        <v>4461</v>
      </c>
      <c r="B18" s="135" t="s">
        <v>288</v>
      </c>
      <c r="C18" s="232" t="s">
        <v>200</v>
      </c>
      <c r="D18" s="137" t="s">
        <v>201</v>
      </c>
      <c r="E18" s="137" t="s">
        <v>273</v>
      </c>
      <c r="F18" s="135" t="s">
        <v>274</v>
      </c>
      <c r="G18" s="238" t="s">
        <v>7</v>
      </c>
      <c r="H18" s="300">
        <v>0.05</v>
      </c>
      <c r="I18" s="300">
        <v>0.15010000000000001</v>
      </c>
      <c r="J18" s="171">
        <v>45565</v>
      </c>
      <c r="K18" s="171">
        <v>45580</v>
      </c>
      <c r="L18" s="171">
        <v>44279</v>
      </c>
      <c r="M18" s="137" t="s">
        <v>310</v>
      </c>
      <c r="N18" s="384">
        <v>11461.2</v>
      </c>
      <c r="O18" s="385">
        <v>0</v>
      </c>
      <c r="P18" s="386">
        <f t="shared" si="0"/>
        <v>11461.2</v>
      </c>
      <c r="Q18" s="130"/>
      <c r="R18" s="399">
        <v>0</v>
      </c>
      <c r="S18" s="386">
        <f t="shared" si="3"/>
        <v>11461.2</v>
      </c>
      <c r="T18" s="178"/>
      <c r="U18" s="399">
        <v>0</v>
      </c>
      <c r="V18" s="385">
        <v>0</v>
      </c>
      <c r="W18" s="484">
        <f t="shared" si="4"/>
        <v>0</v>
      </c>
      <c r="X18" s="458">
        <f t="shared" si="5"/>
        <v>11461.2</v>
      </c>
    </row>
    <row r="19" spans="1:24" ht="15.75" customHeight="1" x14ac:dyDescent="0.25">
      <c r="A19" s="137">
        <v>4462</v>
      </c>
      <c r="B19" s="135" t="s">
        <v>289</v>
      </c>
      <c r="C19" s="232" t="s">
        <v>200</v>
      </c>
      <c r="D19" s="137" t="s">
        <v>201</v>
      </c>
      <c r="E19" s="137" t="s">
        <v>275</v>
      </c>
      <c r="F19" s="135" t="s">
        <v>276</v>
      </c>
      <c r="G19" s="238" t="s">
        <v>7</v>
      </c>
      <c r="H19" s="300">
        <v>0.05</v>
      </c>
      <c r="I19" s="300">
        <v>0.15010000000000001</v>
      </c>
      <c r="J19" s="171">
        <v>45565</v>
      </c>
      <c r="K19" s="171">
        <v>45580</v>
      </c>
      <c r="L19" s="171">
        <v>44279</v>
      </c>
      <c r="M19" s="137" t="s">
        <v>311</v>
      </c>
      <c r="N19" s="384">
        <v>16851.98</v>
      </c>
      <c r="O19" s="385">
        <v>0</v>
      </c>
      <c r="P19" s="386">
        <f t="shared" si="0"/>
        <v>16851.98</v>
      </c>
      <c r="Q19" s="130"/>
      <c r="R19" s="399">
        <v>0</v>
      </c>
      <c r="S19" s="386">
        <f t="shared" si="3"/>
        <v>16851.98</v>
      </c>
      <c r="T19" s="178"/>
      <c r="U19" s="399">
        <v>0</v>
      </c>
      <c r="V19" s="385">
        <v>0</v>
      </c>
      <c r="W19" s="484">
        <f t="shared" si="4"/>
        <v>0</v>
      </c>
      <c r="X19" s="458">
        <f t="shared" si="5"/>
        <v>16851.98</v>
      </c>
    </row>
    <row r="20" spans="1:24" ht="15.75" customHeight="1" x14ac:dyDescent="0.25">
      <c r="A20" s="137">
        <v>4463</v>
      </c>
      <c r="B20" s="135" t="s">
        <v>290</v>
      </c>
      <c r="C20" s="232" t="s">
        <v>200</v>
      </c>
      <c r="D20" s="137" t="s">
        <v>201</v>
      </c>
      <c r="E20" s="137" t="s">
        <v>277</v>
      </c>
      <c r="F20" s="135" t="s">
        <v>278</v>
      </c>
      <c r="G20" s="238" t="s">
        <v>7</v>
      </c>
      <c r="H20" s="300">
        <v>0.05</v>
      </c>
      <c r="I20" s="300">
        <v>0.15010000000000001</v>
      </c>
      <c r="J20" s="171">
        <v>45565</v>
      </c>
      <c r="K20" s="171">
        <v>45580</v>
      </c>
      <c r="L20" s="171">
        <v>44279</v>
      </c>
      <c r="M20" s="137" t="s">
        <v>308</v>
      </c>
      <c r="N20" s="384">
        <v>56830.44</v>
      </c>
      <c r="O20" s="385">
        <v>0</v>
      </c>
      <c r="P20" s="386">
        <f t="shared" si="0"/>
        <v>56830.44</v>
      </c>
      <c r="Q20" s="130"/>
      <c r="R20" s="399">
        <v>0</v>
      </c>
      <c r="S20" s="386">
        <f t="shared" si="3"/>
        <v>56830.44</v>
      </c>
      <c r="T20" s="178"/>
      <c r="U20" s="399">
        <v>0</v>
      </c>
      <c r="V20" s="385">
        <v>0</v>
      </c>
      <c r="W20" s="484">
        <f t="shared" si="4"/>
        <v>0</v>
      </c>
      <c r="X20" s="458">
        <f t="shared" si="5"/>
        <v>56830.44</v>
      </c>
    </row>
    <row r="21" spans="1:24" ht="15.75" customHeight="1" x14ac:dyDescent="0.25">
      <c r="A21" s="137">
        <v>4464</v>
      </c>
      <c r="B21" s="135" t="s">
        <v>307</v>
      </c>
      <c r="C21" s="232" t="s">
        <v>313</v>
      </c>
      <c r="D21" s="137" t="s">
        <v>183</v>
      </c>
      <c r="E21" s="137" t="s">
        <v>279</v>
      </c>
      <c r="F21" s="135" t="s">
        <v>280</v>
      </c>
      <c r="G21" s="238" t="s">
        <v>7</v>
      </c>
      <c r="H21" s="300">
        <v>0.05</v>
      </c>
      <c r="I21" s="300">
        <v>0.15010000000000001</v>
      </c>
      <c r="J21" s="171">
        <v>45199</v>
      </c>
      <c r="K21" s="171">
        <v>45214</v>
      </c>
      <c r="L21" s="171">
        <v>44201</v>
      </c>
      <c r="M21" s="137" t="s">
        <v>309</v>
      </c>
      <c r="N21" s="400">
        <v>66357.16</v>
      </c>
      <c r="O21" s="401">
        <v>0</v>
      </c>
      <c r="P21" s="402">
        <f t="shared" si="0"/>
        <v>66357.16</v>
      </c>
      <c r="Q21" s="130"/>
      <c r="R21" s="435">
        <v>0</v>
      </c>
      <c r="S21" s="402">
        <f t="shared" si="3"/>
        <v>66357.16</v>
      </c>
      <c r="T21" s="178"/>
      <c r="U21" s="399">
        <v>0</v>
      </c>
      <c r="V21" s="385">
        <v>0</v>
      </c>
      <c r="W21" s="484">
        <f t="shared" si="4"/>
        <v>0</v>
      </c>
      <c r="X21" s="458">
        <f t="shared" si="5"/>
        <v>66357.16</v>
      </c>
    </row>
    <row r="22" spans="1:24" ht="15.75" customHeight="1" thickBot="1" x14ac:dyDescent="0.3">
      <c r="C22" s="185"/>
      <c r="D22" s="185"/>
      <c r="E22" s="185"/>
      <c r="H22" s="137"/>
      <c r="I22" s="137"/>
      <c r="J22" s="201"/>
      <c r="K22" s="201"/>
      <c r="L22" s="201"/>
      <c r="M22" s="227" t="s">
        <v>38</v>
      </c>
      <c r="N22" s="387">
        <f>SUM(N7:N21)</f>
        <v>2785327.4700000007</v>
      </c>
      <c r="O22" s="388">
        <f>SUM(O7:O21)</f>
        <v>-5306.71</v>
      </c>
      <c r="P22" s="389">
        <f>SUM(P7:P21)</f>
        <v>2780020.7600000007</v>
      </c>
      <c r="Q22" s="130"/>
      <c r="R22" s="387">
        <f>SUM(R7:R21)</f>
        <v>477960.92000000004</v>
      </c>
      <c r="S22" s="389">
        <f>SUM(S7:S21)</f>
        <v>2302059.8400000003</v>
      </c>
      <c r="T22" s="178"/>
      <c r="U22" s="387">
        <f>SUM(U7:U21)</f>
        <v>836293.35000000009</v>
      </c>
      <c r="V22" s="388">
        <f>SUM(V7:V21)</f>
        <v>0</v>
      </c>
      <c r="W22" s="486">
        <f>SUM(W7:W21)</f>
        <v>836293.35000000009</v>
      </c>
      <c r="X22" s="489">
        <f>SUM(X7:X21)</f>
        <v>1465766.4899999998</v>
      </c>
    </row>
    <row r="23" spans="1:24" ht="15.75" customHeight="1" thickTop="1" x14ac:dyDescent="0.25">
      <c r="C23" s="185"/>
      <c r="D23" s="185"/>
      <c r="E23" s="185"/>
      <c r="J23" s="201"/>
      <c r="K23" s="201"/>
      <c r="L23" s="201"/>
      <c r="M23" s="227"/>
      <c r="N23" s="173"/>
      <c r="O23" s="173"/>
      <c r="P23" s="173"/>
      <c r="R23" s="173"/>
      <c r="S23" s="173"/>
      <c r="T23" s="172"/>
    </row>
    <row r="24" spans="1:24" ht="15.75" customHeight="1" x14ac:dyDescent="0.25">
      <c r="C24" s="185"/>
      <c r="D24" s="185"/>
      <c r="E24" s="185"/>
      <c r="M24" s="227"/>
      <c r="N24" s="173"/>
      <c r="O24" s="173"/>
      <c r="P24" s="173"/>
      <c r="R24" s="173"/>
      <c r="S24" s="173"/>
      <c r="T24" s="172"/>
    </row>
    <row r="25" spans="1:24" ht="15.75" customHeight="1" x14ac:dyDescent="0.25">
      <c r="B25" s="132" t="s">
        <v>111</v>
      </c>
      <c r="C25" s="185"/>
      <c r="D25" s="185"/>
      <c r="E25" s="185"/>
      <c r="M25" s="227"/>
      <c r="N25" s="173"/>
      <c r="O25" s="173"/>
      <c r="P25" s="173"/>
      <c r="R25" s="173"/>
      <c r="S25" s="173"/>
      <c r="T25" s="172"/>
    </row>
    <row r="26" spans="1:24" ht="15.75" customHeight="1" x14ac:dyDescent="0.25">
      <c r="B26" s="576" t="s">
        <v>352</v>
      </c>
      <c r="C26" s="576"/>
      <c r="D26" s="576"/>
      <c r="E26" s="576"/>
      <c r="F26" s="576"/>
      <c r="G26" s="576"/>
      <c r="M26" s="227"/>
      <c r="N26" s="173"/>
      <c r="O26" s="173"/>
      <c r="P26" s="173"/>
      <c r="R26" s="173"/>
      <c r="S26" s="173"/>
      <c r="T26" s="172"/>
    </row>
    <row r="27" spans="1:24" ht="15.75" customHeight="1" x14ac:dyDescent="0.25">
      <c r="C27" s="185"/>
      <c r="D27" s="185"/>
      <c r="E27" s="185"/>
      <c r="M27" s="227"/>
      <c r="N27" s="173"/>
      <c r="O27" s="173"/>
      <c r="P27" s="173"/>
      <c r="R27" s="173"/>
      <c r="S27" s="173"/>
      <c r="T27" s="172"/>
    </row>
    <row r="28" spans="1:24" ht="15.75" customHeight="1" x14ac:dyDescent="0.25">
      <c r="B28" s="576" t="s">
        <v>115</v>
      </c>
      <c r="C28" s="576"/>
      <c r="D28" s="576"/>
      <c r="E28" s="576"/>
      <c r="F28" s="576"/>
      <c r="G28" s="576"/>
      <c r="M28" s="227"/>
      <c r="N28" s="173"/>
      <c r="O28" s="173"/>
      <c r="P28" s="173"/>
      <c r="R28" s="173"/>
      <c r="S28" s="173"/>
      <c r="T28" s="172"/>
    </row>
    <row r="29" spans="1:24" ht="15.75" customHeight="1" x14ac:dyDescent="0.25">
      <c r="B29" s="179"/>
      <c r="C29" s="179"/>
      <c r="D29" s="179"/>
      <c r="E29" s="179"/>
      <c r="F29" s="179"/>
      <c r="M29" s="227"/>
      <c r="N29" s="173"/>
      <c r="O29" s="173"/>
      <c r="P29" s="173"/>
      <c r="R29" s="173"/>
      <c r="S29" s="173"/>
      <c r="T29" s="172"/>
    </row>
    <row r="30" spans="1:24" ht="15.75" customHeight="1" x14ac:dyDescent="0.25">
      <c r="B30" s="576" t="s">
        <v>139</v>
      </c>
      <c r="C30" s="576"/>
      <c r="D30" s="576"/>
      <c r="E30" s="576"/>
      <c r="F30" s="576"/>
      <c r="G30" s="576"/>
      <c r="M30" s="227"/>
      <c r="N30" s="173"/>
      <c r="O30" s="173"/>
      <c r="P30" s="173"/>
      <c r="R30" s="173"/>
      <c r="S30" s="173"/>
      <c r="T30" s="172"/>
    </row>
    <row r="31" spans="1:24" ht="15.75" customHeight="1" x14ac:dyDescent="0.25">
      <c r="B31" s="589" t="s">
        <v>138</v>
      </c>
      <c r="C31" s="589"/>
      <c r="D31" s="589"/>
      <c r="E31" s="589"/>
      <c r="F31" s="589"/>
      <c r="G31" s="589"/>
      <c r="M31" s="227"/>
      <c r="N31" s="173"/>
      <c r="O31" s="173"/>
      <c r="P31" s="173"/>
      <c r="R31" s="173"/>
      <c r="S31" s="173"/>
      <c r="T31" s="172"/>
    </row>
    <row r="32" spans="1:24" ht="15.75" customHeight="1" x14ac:dyDescent="0.25">
      <c r="B32" s="179"/>
      <c r="C32" s="179"/>
      <c r="D32" s="179"/>
      <c r="E32" s="179"/>
      <c r="F32" s="179"/>
      <c r="M32" s="227"/>
      <c r="N32" s="173"/>
      <c r="O32" s="173"/>
      <c r="P32" s="173"/>
      <c r="R32" s="173"/>
      <c r="S32" s="173"/>
      <c r="T32" s="172"/>
    </row>
    <row r="33" spans="2:20" ht="15.75" customHeight="1" x14ac:dyDescent="0.25">
      <c r="B33" s="131" t="s">
        <v>98</v>
      </c>
      <c r="C33" s="183" t="s">
        <v>101</v>
      </c>
      <c r="D33" s="183" t="s">
        <v>102</v>
      </c>
      <c r="E33" s="183"/>
      <c r="F33" s="179"/>
      <c r="M33" s="227"/>
      <c r="N33" s="173"/>
      <c r="O33" s="173"/>
      <c r="P33" s="173"/>
      <c r="R33" s="173"/>
      <c r="S33" s="173"/>
      <c r="T33" s="172"/>
    </row>
    <row r="34" spans="2:20" ht="15.75" customHeight="1" x14ac:dyDescent="0.25">
      <c r="B34" s="135" t="s">
        <v>104</v>
      </c>
      <c r="C34" s="185" t="s">
        <v>151</v>
      </c>
      <c r="D34" s="185" t="s">
        <v>150</v>
      </c>
      <c r="E34" s="185"/>
      <c r="M34" s="227"/>
      <c r="N34" s="173"/>
      <c r="O34" s="173"/>
      <c r="P34" s="173"/>
      <c r="R34" s="173"/>
      <c r="S34" s="173"/>
      <c r="T34" s="172"/>
    </row>
    <row r="35" spans="2:20" ht="15.75" customHeight="1" x14ac:dyDescent="0.25">
      <c r="B35" s="135" t="s">
        <v>315</v>
      </c>
      <c r="C35" s="185" t="s">
        <v>234</v>
      </c>
      <c r="D35" s="185" t="s">
        <v>235</v>
      </c>
      <c r="E35" s="185"/>
      <c r="M35" s="227"/>
      <c r="N35" s="173"/>
      <c r="O35" s="173"/>
      <c r="P35" s="173"/>
      <c r="R35" s="173"/>
      <c r="S35" s="173"/>
      <c r="T35" s="172"/>
    </row>
    <row r="36" spans="2:20" ht="15.75" customHeight="1" x14ac:dyDescent="0.25">
      <c r="B36" s="135" t="s">
        <v>316</v>
      </c>
      <c r="C36" s="185" t="s">
        <v>234</v>
      </c>
      <c r="D36" s="185" t="s">
        <v>235</v>
      </c>
      <c r="E36" s="185"/>
      <c r="M36" s="227"/>
      <c r="N36" s="173"/>
      <c r="O36" s="173"/>
      <c r="P36" s="173"/>
      <c r="R36" s="173"/>
      <c r="S36" s="173"/>
      <c r="T36" s="172"/>
    </row>
    <row r="37" spans="2:20" ht="15.75" customHeight="1" x14ac:dyDescent="0.25">
      <c r="C37" s="185"/>
      <c r="D37" s="185"/>
      <c r="E37" s="185"/>
      <c r="M37" s="227"/>
      <c r="N37" s="173"/>
      <c r="O37" s="173"/>
      <c r="P37" s="173"/>
      <c r="R37" s="173"/>
      <c r="S37" s="173"/>
      <c r="T37" s="172"/>
    </row>
    <row r="38" spans="2:20" ht="15.75" customHeight="1" x14ac:dyDescent="0.25">
      <c r="B38" s="572" t="s">
        <v>214</v>
      </c>
      <c r="C38" s="572"/>
      <c r="D38" s="572"/>
      <c r="E38" s="572"/>
      <c r="F38" s="572"/>
      <c r="G38" s="572"/>
      <c r="H38" s="572"/>
      <c r="I38" s="572"/>
      <c r="M38" s="227"/>
      <c r="N38" s="173"/>
      <c r="O38" s="173"/>
      <c r="P38" s="173"/>
      <c r="R38" s="173"/>
      <c r="S38" s="173"/>
      <c r="T38" s="172"/>
    </row>
    <row r="39" spans="2:20" ht="15.75" customHeight="1" x14ac:dyDescent="0.25">
      <c r="B39" s="128" t="s">
        <v>215</v>
      </c>
      <c r="C39" s="185"/>
      <c r="D39" s="185"/>
      <c r="E39" s="185"/>
      <c r="M39" s="227"/>
      <c r="N39" s="173"/>
      <c r="O39" s="173"/>
      <c r="P39" s="173"/>
      <c r="R39" s="173"/>
      <c r="S39" s="173"/>
      <c r="T39" s="172"/>
    </row>
    <row r="40" spans="2:20" ht="15.75" customHeight="1" x14ac:dyDescent="0.25">
      <c r="B40" s="195"/>
      <c r="C40" s="219"/>
      <c r="D40" s="219"/>
      <c r="E40" s="219"/>
      <c r="F40" s="195"/>
      <c r="G40" s="219"/>
      <c r="H40" s="195"/>
      <c r="I40" s="195"/>
      <c r="J40" s="195"/>
      <c r="K40" s="195"/>
      <c r="L40" s="195"/>
      <c r="M40" s="195"/>
      <c r="N40" s="195"/>
      <c r="O40" s="195"/>
      <c r="P40" s="195"/>
      <c r="Q40" s="195"/>
      <c r="R40" s="195"/>
      <c r="S40" s="195"/>
    </row>
    <row r="41" spans="2:20" ht="15.75" customHeight="1" x14ac:dyDescent="0.25">
      <c r="C41" s="208"/>
      <c r="D41" s="208"/>
      <c r="E41" s="208"/>
      <c r="F41" s="141"/>
      <c r="G41" s="208"/>
      <c r="H41" s="141"/>
      <c r="I41" s="141"/>
      <c r="J41" s="141"/>
      <c r="K41" s="141"/>
      <c r="L41" s="141"/>
      <c r="M41" s="141"/>
      <c r="N41" s="141"/>
      <c r="O41" s="141"/>
      <c r="P41" s="141"/>
      <c r="Q41" s="141"/>
      <c r="R41" s="305" t="s">
        <v>355</v>
      </c>
      <c r="S41" s="306"/>
      <c r="T41" s="200"/>
    </row>
    <row r="42" spans="2:20" ht="15.75" customHeight="1" x14ac:dyDescent="0.25">
      <c r="B42" s="191" t="s">
        <v>354</v>
      </c>
      <c r="C42" s="193" t="s">
        <v>2</v>
      </c>
      <c r="D42" s="193" t="s">
        <v>34</v>
      </c>
      <c r="E42" s="193"/>
      <c r="F42" s="248" t="s">
        <v>35</v>
      </c>
      <c r="G42" s="193" t="s">
        <v>36</v>
      </c>
      <c r="H42" s="573" t="s">
        <v>37</v>
      </c>
      <c r="I42" s="573"/>
      <c r="J42" s="193"/>
      <c r="K42" s="193"/>
      <c r="L42" s="193"/>
      <c r="M42" s="195"/>
      <c r="N42" s="195"/>
      <c r="O42" s="195"/>
      <c r="P42" s="194"/>
      <c r="Q42" s="194"/>
      <c r="R42" s="195" t="s">
        <v>81</v>
      </c>
      <c r="S42" s="196"/>
      <c r="T42" s="200"/>
    </row>
    <row r="43" spans="2:20" ht="15.75" customHeight="1" x14ac:dyDescent="0.25">
      <c r="B43" s="197"/>
      <c r="C43" s="146"/>
      <c r="D43" s="146"/>
      <c r="E43" s="146"/>
      <c r="F43" s="249"/>
      <c r="G43" s="146"/>
      <c r="H43" s="146"/>
      <c r="I43" s="146"/>
      <c r="J43" s="146"/>
      <c r="K43" s="146"/>
      <c r="L43" s="146"/>
      <c r="M43" s="141"/>
      <c r="N43" s="141"/>
      <c r="O43" s="141"/>
      <c r="P43" s="199"/>
      <c r="Q43" s="199"/>
      <c r="R43" s="141"/>
      <c r="S43" s="200"/>
      <c r="T43" s="200"/>
    </row>
    <row r="44" spans="2:20" ht="15.75" customHeight="1" x14ac:dyDescent="0.25">
      <c r="B44" s="197"/>
      <c r="C44" s="146"/>
      <c r="D44" s="146"/>
      <c r="E44" s="146"/>
      <c r="F44" s="249"/>
      <c r="G44" s="146"/>
      <c r="H44" s="146"/>
      <c r="I44" s="146"/>
      <c r="J44" s="146"/>
      <c r="K44" s="146"/>
      <c r="L44" s="146"/>
      <c r="M44" s="141"/>
      <c r="N44" s="141"/>
      <c r="O44" s="141"/>
      <c r="P44" s="199"/>
      <c r="Q44" s="199"/>
      <c r="R44" s="141"/>
      <c r="S44" s="200"/>
      <c r="T44" s="200"/>
    </row>
    <row r="45" spans="2:20" ht="15.75" customHeight="1" x14ac:dyDescent="0.25">
      <c r="B45" s="197"/>
      <c r="C45" s="146"/>
      <c r="D45" s="146"/>
      <c r="E45" s="146"/>
      <c r="F45" s="249"/>
      <c r="G45" s="146"/>
      <c r="H45" s="146"/>
      <c r="I45" s="146"/>
      <c r="J45" s="146"/>
      <c r="K45" s="146"/>
      <c r="L45" s="146"/>
      <c r="M45" s="141"/>
      <c r="N45" s="141"/>
      <c r="O45" s="141"/>
      <c r="P45" s="199"/>
      <c r="Q45" s="199"/>
      <c r="R45" s="141"/>
      <c r="S45" s="200"/>
      <c r="T45" s="200"/>
    </row>
    <row r="46" spans="2:20" ht="15.75" customHeight="1" x14ac:dyDescent="0.25">
      <c r="B46" s="197"/>
      <c r="C46" s="146"/>
      <c r="D46" s="146"/>
      <c r="E46" s="146"/>
      <c r="F46" s="249"/>
      <c r="G46" s="146"/>
      <c r="H46" s="146"/>
      <c r="I46" s="146"/>
      <c r="J46" s="146"/>
      <c r="K46" s="146"/>
      <c r="L46" s="146"/>
      <c r="M46" s="141"/>
      <c r="N46" s="141"/>
      <c r="O46" s="141"/>
      <c r="P46" s="199"/>
      <c r="Q46" s="199"/>
      <c r="R46" s="141"/>
      <c r="S46" s="200"/>
      <c r="T46" s="200"/>
    </row>
    <row r="47" spans="2:20" ht="15.75" customHeight="1" x14ac:dyDescent="0.25">
      <c r="C47" s="250"/>
      <c r="D47" s="251"/>
      <c r="E47" s="251"/>
      <c r="F47" s="251"/>
      <c r="G47" s="252"/>
      <c r="H47" s="199"/>
      <c r="I47" s="199"/>
      <c r="J47" s="199"/>
      <c r="K47" s="199"/>
      <c r="L47" s="208"/>
      <c r="M47" s="208"/>
      <c r="N47" s="208"/>
      <c r="O47" s="208"/>
      <c r="P47" s="136"/>
      <c r="Q47" s="136"/>
      <c r="R47" s="305"/>
      <c r="S47" s="306"/>
      <c r="T47" s="200"/>
    </row>
    <row r="48" spans="2:20" ht="15.75" customHeight="1" x14ac:dyDescent="0.25">
      <c r="C48" s="250"/>
      <c r="D48" s="251"/>
      <c r="E48" s="251"/>
      <c r="F48" s="251"/>
      <c r="G48" s="252"/>
      <c r="H48" s="199"/>
      <c r="I48" s="199"/>
      <c r="J48" s="199"/>
      <c r="K48" s="199"/>
      <c r="L48" s="208"/>
      <c r="M48" s="208"/>
      <c r="N48" s="208"/>
      <c r="O48" s="208"/>
      <c r="P48" s="136"/>
      <c r="Q48" s="136"/>
      <c r="R48" s="305"/>
      <c r="S48" s="306"/>
      <c r="T48" s="200"/>
    </row>
    <row r="49" spans="3:23" ht="15.75" customHeight="1" x14ac:dyDescent="0.25">
      <c r="C49" s="250"/>
      <c r="D49" s="251"/>
      <c r="E49" s="251"/>
      <c r="F49" s="251"/>
      <c r="G49" s="252"/>
      <c r="H49" s="199"/>
      <c r="I49" s="199"/>
      <c r="J49" s="199"/>
      <c r="K49" s="199"/>
      <c r="L49" s="208"/>
      <c r="M49" s="208"/>
      <c r="N49" s="208"/>
      <c r="O49" s="208"/>
      <c r="P49" s="136"/>
      <c r="Q49" s="136"/>
      <c r="R49" s="305"/>
      <c r="S49" s="306"/>
      <c r="T49" s="200"/>
    </row>
    <row r="50" spans="3:23" ht="15.75" customHeight="1" x14ac:dyDescent="0.25">
      <c r="C50" s="250"/>
      <c r="D50" s="251"/>
      <c r="E50" s="251"/>
      <c r="F50" s="251"/>
      <c r="G50" s="252"/>
      <c r="H50" s="199"/>
      <c r="I50" s="199"/>
      <c r="J50" s="199"/>
      <c r="K50" s="199"/>
      <c r="L50" s="208"/>
      <c r="M50" s="208"/>
      <c r="N50" s="208"/>
      <c r="O50" s="253"/>
      <c r="P50" s="212"/>
      <c r="Q50" s="212"/>
      <c r="R50" s="312"/>
      <c r="S50" s="313"/>
      <c r="T50" s="294"/>
    </row>
    <row r="51" spans="3:23" ht="15.75" customHeight="1" x14ac:dyDescent="0.25">
      <c r="C51" s="250"/>
      <c r="D51" s="251"/>
      <c r="E51" s="251"/>
      <c r="F51" s="251"/>
      <c r="G51" s="252"/>
      <c r="H51" s="199"/>
      <c r="I51" s="199"/>
      <c r="J51" s="199"/>
      <c r="K51" s="199"/>
      <c r="L51" s="208"/>
      <c r="M51" s="208"/>
      <c r="N51" s="208"/>
      <c r="O51" s="253"/>
      <c r="P51" s="212"/>
      <c r="Q51" s="212"/>
      <c r="R51" s="312"/>
      <c r="S51" s="313"/>
      <c r="T51" s="294"/>
    </row>
    <row r="52" spans="3:23" ht="15.75" customHeight="1" x14ac:dyDescent="0.25">
      <c r="D52" s="130"/>
      <c r="E52" s="130"/>
      <c r="F52" s="130"/>
      <c r="O52" s="144"/>
      <c r="P52" s="166"/>
      <c r="Q52" s="144"/>
      <c r="R52" s="144"/>
      <c r="S52" s="144"/>
      <c r="T52" s="165"/>
      <c r="V52" s="135" t="s">
        <v>301</v>
      </c>
      <c r="W52" s="173">
        <f>W22</f>
        <v>836293.35000000009</v>
      </c>
    </row>
    <row r="53" spans="3:23" ht="15.75" customHeight="1" x14ac:dyDescent="0.25">
      <c r="D53" s="130"/>
      <c r="E53" s="130"/>
      <c r="F53" s="130"/>
      <c r="O53" s="144"/>
      <c r="P53" s="144"/>
      <c r="Q53" s="144"/>
      <c r="R53" s="144"/>
      <c r="S53" s="144"/>
      <c r="T53" s="165"/>
    </row>
    <row r="54" spans="3:23" ht="15.75" customHeight="1" x14ac:dyDescent="0.25">
      <c r="F54" s="130"/>
      <c r="O54" s="144"/>
      <c r="P54" s="144"/>
      <c r="Q54" s="144"/>
      <c r="R54" s="144"/>
      <c r="S54" s="144"/>
      <c r="T54" s="147"/>
    </row>
    <row r="55" spans="3:23" ht="15.75" customHeight="1" x14ac:dyDescent="0.25"/>
    <row r="56" spans="3:23" ht="15.75" customHeight="1" x14ac:dyDescent="0.25"/>
    <row r="57" spans="3:23" ht="15.75" customHeight="1" x14ac:dyDescent="0.25"/>
    <row r="58" spans="3:23" ht="15.75" customHeight="1" x14ac:dyDescent="0.25"/>
    <row r="59" spans="3:23" ht="15.75" customHeight="1" x14ac:dyDescent="0.25"/>
    <row r="60" spans="3:23" ht="15.75" customHeight="1" x14ac:dyDescent="0.25"/>
    <row r="61" spans="3:23" ht="15.75" customHeight="1" x14ac:dyDescent="0.25"/>
    <row r="62" spans="3:23" ht="15.75" customHeight="1" x14ac:dyDescent="0.25"/>
    <row r="63" spans="3:23" ht="15.75" customHeight="1" x14ac:dyDescent="0.25"/>
    <row r="64" spans="3:23" ht="15.75" customHeight="1" x14ac:dyDescent="0.25"/>
    <row r="65" ht="15.75" customHeight="1" x14ac:dyDescent="0.25"/>
    <row r="66" ht="15.75" customHeight="1" x14ac:dyDescent="0.25"/>
    <row r="67" ht="15.75" customHeight="1" x14ac:dyDescent="0.25"/>
  </sheetData>
  <mergeCells count="8">
    <mergeCell ref="U4:W4"/>
    <mergeCell ref="U5:W5"/>
    <mergeCell ref="H42:I42"/>
    <mergeCell ref="B38:I38"/>
    <mergeCell ref="B30:G30"/>
    <mergeCell ref="B26:G26"/>
    <mergeCell ref="B28:G28"/>
    <mergeCell ref="B31:G31"/>
  </mergeCells>
  <conditionalFormatting sqref="A7:X21">
    <cfRule type="expression" dxfId="16" priority="1">
      <formula>MOD(ROW(),2)=0</formula>
    </cfRule>
  </conditionalFormatting>
  <hyperlinks>
    <hyperlink ref="B31" r:id="rId1"/>
  </hyperlinks>
  <printOptions horizontalCentered="1" gridLines="1"/>
  <pageMargins left="0" right="0" top="0.75" bottom="0.75" header="0.3" footer="0.3"/>
  <pageSetup scale="48" orientation="landscape" horizontalDpi="1200" verticalDpi="1200"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I7" activePane="bottomRight" state="frozen"/>
      <selection pane="topRight" activeCell="C1" sqref="C1"/>
      <selection pane="bottomLeft" activeCell="A7" sqref="A7"/>
      <selection pane="bottomRight" activeCell="X7" sqref="X7:X20"/>
    </sheetView>
  </sheetViews>
  <sheetFormatPr defaultColWidth="9.140625" defaultRowHeight="15" x14ac:dyDescent="0.25"/>
  <cols>
    <col min="1" max="1" width="7.85546875" style="135" customWidth="1"/>
    <col min="2" max="2" width="64.5703125" style="135" customWidth="1"/>
    <col min="3" max="3" width="33.42578125" style="135" bestFit="1" customWidth="1"/>
    <col min="4" max="4" width="14.28515625" style="135" bestFit="1" customWidth="1"/>
    <col min="5" max="5" width="8.85546875" style="135" customWidth="1"/>
    <col min="6" max="6" width="19.42578125" style="135" bestFit="1" customWidth="1"/>
    <col min="7" max="7" width="23" style="137" bestFit="1" customWidth="1"/>
    <col min="8" max="8" width="10.28515625" style="135" customWidth="1"/>
    <col min="9" max="9" width="11.85546875" style="135" customWidth="1"/>
    <col min="10" max="10" width="13.28515625" style="135" customWidth="1"/>
    <col min="11" max="11" width="16.5703125" style="135" customWidth="1"/>
    <col min="12" max="12" width="10.5703125" style="135" customWidth="1"/>
    <col min="13" max="13" width="20.85546875" style="135" customWidth="1"/>
    <col min="14" max="14" width="16" style="135" bestFit="1" customWidth="1"/>
    <col min="15" max="15" width="15.28515625" style="135" customWidth="1"/>
    <col min="16" max="16" width="16" style="135" bestFit="1" customWidth="1"/>
    <col min="17" max="17" width="3.140625" style="135" customWidth="1"/>
    <col min="18" max="18" width="16.85546875" style="135" customWidth="1"/>
    <col min="19" max="19" width="16" style="135" customWidth="1"/>
    <col min="20" max="20" width="4.28515625" style="135" customWidth="1"/>
    <col min="21" max="21" width="14.140625" style="135" bestFit="1" customWidth="1"/>
    <col min="22" max="22" width="11.7109375" style="135" customWidth="1"/>
    <col min="23" max="23" width="14.140625" style="135" bestFit="1" customWidth="1"/>
    <col min="24" max="24" width="14.28515625" style="135" customWidth="1"/>
    <col min="25" max="16384" width="9.140625" style="135"/>
  </cols>
  <sheetData>
    <row r="1" spans="1:24" ht="15.75" customHeight="1" x14ac:dyDescent="0.25">
      <c r="A1" s="134" t="s">
        <v>360</v>
      </c>
      <c r="T1" s="141"/>
    </row>
    <row r="2" spans="1:24" ht="15.75" customHeight="1" x14ac:dyDescent="0.25">
      <c r="A2" s="138" t="str">
        <f>'#4013 Somerset Acad Canyons HS '!A2</f>
        <v>Federal Grant Allocations/Reimbursements as of: 06/30/2023</v>
      </c>
      <c r="B2" s="202"/>
      <c r="N2" s="140"/>
      <c r="O2" s="140"/>
      <c r="Q2" s="141"/>
      <c r="R2" s="141"/>
      <c r="S2" s="141"/>
      <c r="T2" s="141"/>
    </row>
    <row r="3" spans="1:24" ht="15.75" customHeight="1" x14ac:dyDescent="0.25">
      <c r="A3" s="142" t="s">
        <v>49</v>
      </c>
      <c r="B3" s="132"/>
      <c r="D3" s="132"/>
      <c r="E3" s="132"/>
      <c r="F3" s="132"/>
      <c r="Q3" s="141"/>
      <c r="R3" s="141"/>
      <c r="S3" s="141"/>
      <c r="T3" s="141"/>
      <c r="U3" s="136"/>
      <c r="V3" s="143"/>
    </row>
    <row r="4" spans="1:24" ht="15.75" customHeight="1" x14ac:dyDescent="0.25">
      <c r="A4" s="132" t="s">
        <v>147</v>
      </c>
      <c r="N4" s="145"/>
      <c r="O4" s="145"/>
      <c r="P4" s="145"/>
      <c r="Q4" s="146"/>
      <c r="R4" s="141"/>
      <c r="S4" s="141"/>
      <c r="T4" s="146"/>
      <c r="U4" s="574" t="s">
        <v>211</v>
      </c>
      <c r="V4" s="574"/>
      <c r="W4" s="574"/>
      <c r="X4" s="147"/>
    </row>
    <row r="5" spans="1:24" ht="15.75" thickBot="1" x14ac:dyDescent="0.3">
      <c r="H5" s="148"/>
      <c r="I5" s="148"/>
      <c r="N5" s="145"/>
      <c r="O5" s="145"/>
      <c r="P5" s="145"/>
      <c r="Q5" s="146"/>
      <c r="R5" s="150"/>
      <c r="S5" s="150"/>
      <c r="T5" s="146"/>
      <c r="U5" s="577"/>
      <c r="V5" s="577"/>
      <c r="W5" s="577"/>
      <c r="X5" s="151"/>
    </row>
    <row r="6" spans="1:24" s="205" customFormat="1" ht="85.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4" s="238" customFormat="1" ht="15.75" customHeight="1" x14ac:dyDescent="0.25">
      <c r="A7" s="137">
        <v>4253</v>
      </c>
      <c r="B7" s="238" t="s">
        <v>114</v>
      </c>
      <c r="C7" s="238" t="s">
        <v>108</v>
      </c>
      <c r="D7" s="137" t="s">
        <v>216</v>
      </c>
      <c r="E7" s="137" t="s">
        <v>240</v>
      </c>
      <c r="F7" s="238" t="s">
        <v>217</v>
      </c>
      <c r="G7" s="238" t="s">
        <v>7</v>
      </c>
      <c r="H7" s="300">
        <v>2.7199999999999998E-2</v>
      </c>
      <c r="I7" s="300">
        <v>0.15010000000000001</v>
      </c>
      <c r="J7" s="171">
        <v>45107</v>
      </c>
      <c r="K7" s="171">
        <v>45108</v>
      </c>
      <c r="L7" s="171">
        <v>44743</v>
      </c>
      <c r="M7" s="137" t="s">
        <v>212</v>
      </c>
      <c r="N7" s="438">
        <v>31931.05</v>
      </c>
      <c r="O7" s="439">
        <v>0</v>
      </c>
      <c r="P7" s="398">
        <f t="shared" ref="P7:P20" si="0">N7+O7</f>
        <v>31931.05</v>
      </c>
      <c r="Q7" s="437"/>
      <c r="R7" s="440">
        <v>0</v>
      </c>
      <c r="S7" s="398">
        <f>P7-R7</f>
        <v>31931.05</v>
      </c>
      <c r="T7" s="533"/>
      <c r="U7" s="440">
        <v>31931.05</v>
      </c>
      <c r="V7" s="439">
        <v>0</v>
      </c>
      <c r="W7" s="398">
        <f>U7+V7</f>
        <v>31931.05</v>
      </c>
      <c r="X7" s="533">
        <v>0</v>
      </c>
    </row>
    <row r="8" spans="1:24" ht="15.75" customHeight="1" x14ac:dyDescent="0.25">
      <c r="A8" s="137">
        <v>4423</v>
      </c>
      <c r="B8" s="135" t="s">
        <v>210</v>
      </c>
      <c r="C8" s="293" t="s">
        <v>305</v>
      </c>
      <c r="D8" s="137" t="s">
        <v>183</v>
      </c>
      <c r="E8" s="137" t="s">
        <v>242</v>
      </c>
      <c r="F8" s="135" t="s">
        <v>196</v>
      </c>
      <c r="G8" s="238" t="s">
        <v>7</v>
      </c>
      <c r="H8" s="300">
        <v>2.7199999999999998E-2</v>
      </c>
      <c r="I8" s="300">
        <v>0.15010000000000001</v>
      </c>
      <c r="J8" s="171">
        <v>45199</v>
      </c>
      <c r="K8" s="171">
        <v>45214</v>
      </c>
      <c r="L8" s="171">
        <v>44201</v>
      </c>
      <c r="M8" s="137" t="s">
        <v>192</v>
      </c>
      <c r="N8" s="384">
        <v>291193.21999999997</v>
      </c>
      <c r="O8" s="385">
        <v>0</v>
      </c>
      <c r="P8" s="386">
        <v>291193.21999999997</v>
      </c>
      <c r="Q8" s="130"/>
      <c r="R8" s="399">
        <v>0</v>
      </c>
      <c r="S8" s="386">
        <v>291193.21999999997</v>
      </c>
      <c r="T8" s="394"/>
      <c r="U8" s="399">
        <v>291193.22000000003</v>
      </c>
      <c r="V8" s="385">
        <v>0</v>
      </c>
      <c r="W8" s="386">
        <v>291193.22000000003</v>
      </c>
      <c r="X8" s="394">
        <v>0</v>
      </c>
    </row>
    <row r="9" spans="1:24" ht="15.75" customHeight="1" x14ac:dyDescent="0.25">
      <c r="A9" s="137">
        <v>4426</v>
      </c>
      <c r="B9" s="135" t="s">
        <v>320</v>
      </c>
      <c r="C9" s="293" t="s">
        <v>305</v>
      </c>
      <c r="D9" s="137" t="s">
        <v>183</v>
      </c>
      <c r="E9" s="137" t="s">
        <v>252</v>
      </c>
      <c r="F9" s="135" t="s">
        <v>184</v>
      </c>
      <c r="G9" s="238" t="s">
        <v>7</v>
      </c>
      <c r="H9" s="300">
        <v>2.7199999999999998E-2</v>
      </c>
      <c r="I9" s="300">
        <v>0.15010000000000001</v>
      </c>
      <c r="J9" s="171">
        <v>45199</v>
      </c>
      <c r="K9" s="171">
        <v>45214</v>
      </c>
      <c r="L9" s="171">
        <v>44201</v>
      </c>
      <c r="M9" s="137" t="s">
        <v>190</v>
      </c>
      <c r="N9" s="384">
        <v>539029.69999999995</v>
      </c>
      <c r="O9" s="385">
        <v>0</v>
      </c>
      <c r="P9" s="386">
        <f t="shared" si="0"/>
        <v>539029.69999999995</v>
      </c>
      <c r="Q9" s="130"/>
      <c r="R9" s="399">
        <v>0</v>
      </c>
      <c r="S9" s="386">
        <f t="shared" ref="S9:S20" si="1">P9-R9</f>
        <v>539029.69999999995</v>
      </c>
      <c r="T9" s="394"/>
      <c r="U9" s="399">
        <v>539029.69999999995</v>
      </c>
      <c r="V9" s="385">
        <v>0</v>
      </c>
      <c r="W9" s="386">
        <f t="shared" ref="W9:W20" si="2">U9+V9</f>
        <v>539029.69999999995</v>
      </c>
      <c r="X9" s="394">
        <f t="shared" ref="X9:X20" si="3">S9-W9</f>
        <v>0</v>
      </c>
    </row>
    <row r="10" spans="1:24" ht="15.75" customHeight="1" x14ac:dyDescent="0.25">
      <c r="A10" s="137">
        <v>4427</v>
      </c>
      <c r="B10" s="135" t="s">
        <v>193</v>
      </c>
      <c r="C10" s="293" t="s">
        <v>305</v>
      </c>
      <c r="D10" s="137" t="s">
        <v>183</v>
      </c>
      <c r="E10" s="137" t="s">
        <v>249</v>
      </c>
      <c r="F10" s="135" t="s">
        <v>195</v>
      </c>
      <c r="G10" s="238" t="s">
        <v>7</v>
      </c>
      <c r="H10" s="300">
        <v>2.7199999999999998E-2</v>
      </c>
      <c r="I10" s="300">
        <v>0.15010000000000001</v>
      </c>
      <c r="J10" s="171">
        <v>45199</v>
      </c>
      <c r="K10" s="171">
        <v>45214</v>
      </c>
      <c r="L10" s="171">
        <v>44201</v>
      </c>
      <c r="M10" s="137" t="s">
        <v>191</v>
      </c>
      <c r="N10" s="384">
        <v>61519.69</v>
      </c>
      <c r="O10" s="385">
        <v>0</v>
      </c>
      <c r="P10" s="386">
        <f t="shared" si="0"/>
        <v>61519.69</v>
      </c>
      <c r="Q10" s="130"/>
      <c r="R10" s="399">
        <v>0</v>
      </c>
      <c r="S10" s="386">
        <f t="shared" si="1"/>
        <v>61519.69</v>
      </c>
      <c r="T10" s="394"/>
      <c r="U10" s="399">
        <v>61519.69</v>
      </c>
      <c r="V10" s="385">
        <v>0</v>
      </c>
      <c r="W10" s="386">
        <f t="shared" si="2"/>
        <v>61519.69</v>
      </c>
      <c r="X10" s="394">
        <f t="shared" si="3"/>
        <v>0</v>
      </c>
    </row>
    <row r="11" spans="1:24" ht="15.75" customHeight="1" x14ac:dyDescent="0.25">
      <c r="A11" s="137">
        <v>4428</v>
      </c>
      <c r="B11" s="135" t="s">
        <v>208</v>
      </c>
      <c r="C11" s="293" t="s">
        <v>305</v>
      </c>
      <c r="D11" s="137" t="s">
        <v>183</v>
      </c>
      <c r="E11" s="137" t="s">
        <v>241</v>
      </c>
      <c r="F11" s="135" t="s">
        <v>209</v>
      </c>
      <c r="G11" s="238" t="s">
        <v>7</v>
      </c>
      <c r="H11" s="300">
        <v>2.7199999999999998E-2</v>
      </c>
      <c r="I11" s="300">
        <v>0.15010000000000001</v>
      </c>
      <c r="J11" s="171">
        <v>45199</v>
      </c>
      <c r="K11" s="171">
        <v>45214</v>
      </c>
      <c r="L11" s="171">
        <v>44201</v>
      </c>
      <c r="M11" s="137" t="s">
        <v>230</v>
      </c>
      <c r="N11" s="384">
        <v>39462.550000000003</v>
      </c>
      <c r="O11" s="385">
        <v>0</v>
      </c>
      <c r="P11" s="386">
        <f t="shared" si="0"/>
        <v>39462.550000000003</v>
      </c>
      <c r="Q11" s="130"/>
      <c r="R11" s="399">
        <v>0</v>
      </c>
      <c r="S11" s="386">
        <f t="shared" si="1"/>
        <v>39462.550000000003</v>
      </c>
      <c r="T11" s="394"/>
      <c r="U11" s="399">
        <v>0</v>
      </c>
      <c r="V11" s="385">
        <v>0</v>
      </c>
      <c r="W11" s="386">
        <f t="shared" si="2"/>
        <v>0</v>
      </c>
      <c r="X11" s="394">
        <f t="shared" si="3"/>
        <v>39462.550000000003</v>
      </c>
    </row>
    <row r="12" spans="1:24" ht="15.75" customHeight="1" x14ac:dyDescent="0.25">
      <c r="A12" s="137">
        <v>4429</v>
      </c>
      <c r="B12" s="135" t="s">
        <v>298</v>
      </c>
      <c r="C12" s="293" t="s">
        <v>305</v>
      </c>
      <c r="D12" s="137" t="s">
        <v>183</v>
      </c>
      <c r="E12" s="137" t="s">
        <v>247</v>
      </c>
      <c r="F12" s="135" t="s">
        <v>207</v>
      </c>
      <c r="G12" s="238" t="s">
        <v>7</v>
      </c>
      <c r="H12" s="300">
        <v>2.7199999999999998E-2</v>
      </c>
      <c r="I12" s="300">
        <v>0.15010000000000001</v>
      </c>
      <c r="J12" s="171">
        <v>45199</v>
      </c>
      <c r="K12" s="171">
        <v>45214</v>
      </c>
      <c r="L12" s="171">
        <v>44201</v>
      </c>
      <c r="M12" s="137" t="s">
        <v>229</v>
      </c>
      <c r="N12" s="384">
        <v>4960.5</v>
      </c>
      <c r="O12" s="385">
        <v>0</v>
      </c>
      <c r="P12" s="386">
        <f t="shared" si="0"/>
        <v>4960.5</v>
      </c>
      <c r="Q12" s="130"/>
      <c r="R12" s="399">
        <v>0</v>
      </c>
      <c r="S12" s="386">
        <f t="shared" si="1"/>
        <v>4960.5</v>
      </c>
      <c r="T12" s="394"/>
      <c r="U12" s="399">
        <v>0</v>
      </c>
      <c r="V12" s="385">
        <v>0</v>
      </c>
      <c r="W12" s="386">
        <f t="shared" si="2"/>
        <v>0</v>
      </c>
      <c r="X12" s="394">
        <f t="shared" si="3"/>
        <v>4960.5</v>
      </c>
    </row>
    <row r="13" spans="1:24" ht="15.75" customHeight="1" x14ac:dyDescent="0.25">
      <c r="A13" s="137">
        <v>4452</v>
      </c>
      <c r="B13" s="135" t="s">
        <v>204</v>
      </c>
      <c r="C13" s="293" t="s">
        <v>200</v>
      </c>
      <c r="D13" s="137" t="s">
        <v>201</v>
      </c>
      <c r="E13" s="137" t="s">
        <v>245</v>
      </c>
      <c r="F13" s="135" t="s">
        <v>205</v>
      </c>
      <c r="G13" s="238" t="s">
        <v>7</v>
      </c>
      <c r="H13" s="300">
        <v>0.05</v>
      </c>
      <c r="I13" s="300">
        <v>0.15010000000000001</v>
      </c>
      <c r="J13" s="171">
        <v>45565</v>
      </c>
      <c r="K13" s="171">
        <v>45580</v>
      </c>
      <c r="L13" s="171">
        <v>44279</v>
      </c>
      <c r="M13" s="137" t="s">
        <v>203</v>
      </c>
      <c r="N13" s="384">
        <v>526883.28</v>
      </c>
      <c r="O13" s="385">
        <v>82.54</v>
      </c>
      <c r="P13" s="386">
        <f t="shared" si="0"/>
        <v>526965.82000000007</v>
      </c>
      <c r="Q13" s="130"/>
      <c r="R13" s="399">
        <v>0</v>
      </c>
      <c r="S13" s="386">
        <f t="shared" si="1"/>
        <v>526965.82000000007</v>
      </c>
      <c r="T13" s="394"/>
      <c r="U13" s="399">
        <v>0</v>
      </c>
      <c r="V13" s="385">
        <v>0</v>
      </c>
      <c r="W13" s="386">
        <f t="shared" si="2"/>
        <v>0</v>
      </c>
      <c r="X13" s="394">
        <f t="shared" si="3"/>
        <v>526965.82000000007</v>
      </c>
    </row>
    <row r="14" spans="1:24" ht="15.75" customHeight="1" x14ac:dyDescent="0.25">
      <c r="A14" s="137">
        <v>4454</v>
      </c>
      <c r="B14" s="135" t="s">
        <v>306</v>
      </c>
      <c r="C14" s="293" t="s">
        <v>200</v>
      </c>
      <c r="D14" s="137" t="s">
        <v>201</v>
      </c>
      <c r="E14" s="137" t="s">
        <v>248</v>
      </c>
      <c r="F14" s="135" t="s">
        <v>228</v>
      </c>
      <c r="G14" s="238" t="s">
        <v>7</v>
      </c>
      <c r="H14" s="300">
        <v>0.05</v>
      </c>
      <c r="I14" s="300">
        <v>0.15010000000000001</v>
      </c>
      <c r="J14" s="171">
        <v>45565</v>
      </c>
      <c r="K14" s="171">
        <v>45580</v>
      </c>
      <c r="L14" s="171">
        <v>44279</v>
      </c>
      <c r="M14" s="137" t="s">
        <v>327</v>
      </c>
      <c r="N14" s="384">
        <v>26909.39</v>
      </c>
      <c r="O14" s="385">
        <v>495.8</v>
      </c>
      <c r="P14" s="386">
        <f t="shared" si="0"/>
        <v>27405.19</v>
      </c>
      <c r="Q14" s="130"/>
      <c r="R14" s="399">
        <v>0</v>
      </c>
      <c r="S14" s="386">
        <f t="shared" si="1"/>
        <v>27405.19</v>
      </c>
      <c r="T14" s="394"/>
      <c r="U14" s="399">
        <v>0</v>
      </c>
      <c r="V14" s="385">
        <v>0</v>
      </c>
      <c r="W14" s="386">
        <f t="shared" si="2"/>
        <v>0</v>
      </c>
      <c r="X14" s="394">
        <f t="shared" si="3"/>
        <v>27405.19</v>
      </c>
    </row>
    <row r="15" spans="1:24" ht="15.75" customHeight="1" x14ac:dyDescent="0.25">
      <c r="A15" s="137">
        <v>4457</v>
      </c>
      <c r="B15" s="135" t="s">
        <v>266</v>
      </c>
      <c r="C15" s="293" t="s">
        <v>200</v>
      </c>
      <c r="D15" s="137" t="s">
        <v>201</v>
      </c>
      <c r="E15" s="137" t="s">
        <v>267</v>
      </c>
      <c r="F15" s="135" t="s">
        <v>268</v>
      </c>
      <c r="G15" s="238" t="s">
        <v>7</v>
      </c>
      <c r="H15" s="300">
        <v>0.05</v>
      </c>
      <c r="I15" s="300">
        <v>0.15010000000000001</v>
      </c>
      <c r="J15" s="171">
        <v>45565</v>
      </c>
      <c r="K15" s="171">
        <v>45580</v>
      </c>
      <c r="L15" s="171">
        <v>44279</v>
      </c>
      <c r="M15" s="137" t="s">
        <v>312</v>
      </c>
      <c r="N15" s="384">
        <v>12808.07</v>
      </c>
      <c r="O15" s="385">
        <v>0</v>
      </c>
      <c r="P15" s="386">
        <f t="shared" si="0"/>
        <v>12808.07</v>
      </c>
      <c r="Q15" s="130"/>
      <c r="R15" s="399">
        <v>0</v>
      </c>
      <c r="S15" s="386">
        <f t="shared" si="1"/>
        <v>12808.07</v>
      </c>
      <c r="T15" s="394"/>
      <c r="U15" s="399">
        <v>0</v>
      </c>
      <c r="V15" s="385">
        <v>0</v>
      </c>
      <c r="W15" s="386">
        <f t="shared" si="2"/>
        <v>0</v>
      </c>
      <c r="X15" s="394">
        <f t="shared" si="3"/>
        <v>12808.07</v>
      </c>
    </row>
    <row r="16" spans="1:24" ht="15.75" customHeight="1" x14ac:dyDescent="0.25">
      <c r="A16" s="137">
        <v>4459</v>
      </c>
      <c r="B16" s="135" t="s">
        <v>243</v>
      </c>
      <c r="C16" s="293" t="s">
        <v>200</v>
      </c>
      <c r="D16" s="137" t="s">
        <v>201</v>
      </c>
      <c r="E16" s="137" t="s">
        <v>244</v>
      </c>
      <c r="F16" s="135" t="s">
        <v>202</v>
      </c>
      <c r="G16" s="238" t="s">
        <v>7</v>
      </c>
      <c r="H16" s="300">
        <v>0.05</v>
      </c>
      <c r="I16" s="300">
        <v>0.15010000000000001</v>
      </c>
      <c r="J16" s="171">
        <v>45565</v>
      </c>
      <c r="K16" s="171">
        <v>45580</v>
      </c>
      <c r="L16" s="171">
        <v>44279</v>
      </c>
      <c r="M16" s="137" t="s">
        <v>203</v>
      </c>
      <c r="N16" s="384">
        <v>2107533.11</v>
      </c>
      <c r="O16" s="385">
        <v>330.14</v>
      </c>
      <c r="P16" s="386">
        <f t="shared" si="0"/>
        <v>2107863.25</v>
      </c>
      <c r="Q16" s="130"/>
      <c r="R16" s="399">
        <v>0</v>
      </c>
      <c r="S16" s="386">
        <f t="shared" si="1"/>
        <v>2107863.25</v>
      </c>
      <c r="T16" s="394"/>
      <c r="U16" s="399">
        <v>0</v>
      </c>
      <c r="V16" s="385">
        <v>0</v>
      </c>
      <c r="W16" s="386">
        <f t="shared" si="2"/>
        <v>0</v>
      </c>
      <c r="X16" s="394">
        <f t="shared" si="3"/>
        <v>2107863.25</v>
      </c>
    </row>
    <row r="17" spans="1:24" ht="15.75" customHeight="1" x14ac:dyDescent="0.25">
      <c r="A17" s="137">
        <v>4461</v>
      </c>
      <c r="B17" s="135" t="s">
        <v>288</v>
      </c>
      <c r="C17" s="293" t="s">
        <v>200</v>
      </c>
      <c r="D17" s="137" t="s">
        <v>201</v>
      </c>
      <c r="E17" s="137" t="s">
        <v>273</v>
      </c>
      <c r="F17" s="135" t="s">
        <v>274</v>
      </c>
      <c r="G17" s="238" t="s">
        <v>7</v>
      </c>
      <c r="H17" s="300">
        <v>0.05</v>
      </c>
      <c r="I17" s="300">
        <v>0.15010000000000001</v>
      </c>
      <c r="J17" s="171">
        <v>45565</v>
      </c>
      <c r="K17" s="171">
        <v>45580</v>
      </c>
      <c r="L17" s="171">
        <v>44279</v>
      </c>
      <c r="M17" s="137" t="s">
        <v>310</v>
      </c>
      <c r="N17" s="384">
        <v>14359.18</v>
      </c>
      <c r="O17" s="385">
        <v>0</v>
      </c>
      <c r="P17" s="386">
        <f t="shared" si="0"/>
        <v>14359.18</v>
      </c>
      <c r="Q17" s="130"/>
      <c r="R17" s="399">
        <v>0</v>
      </c>
      <c r="S17" s="386">
        <f t="shared" si="1"/>
        <v>14359.18</v>
      </c>
      <c r="T17" s="394"/>
      <c r="U17" s="399">
        <v>0</v>
      </c>
      <c r="V17" s="385">
        <v>0</v>
      </c>
      <c r="W17" s="386">
        <f t="shared" si="2"/>
        <v>0</v>
      </c>
      <c r="X17" s="394">
        <f t="shared" si="3"/>
        <v>14359.18</v>
      </c>
    </row>
    <row r="18" spans="1:24" ht="15.75" customHeight="1" x14ac:dyDescent="0.25">
      <c r="A18" s="137">
        <v>4462</v>
      </c>
      <c r="B18" s="135" t="s">
        <v>289</v>
      </c>
      <c r="C18" s="293" t="s">
        <v>200</v>
      </c>
      <c r="D18" s="137" t="s">
        <v>201</v>
      </c>
      <c r="E18" s="137" t="s">
        <v>275</v>
      </c>
      <c r="F18" s="135" t="s">
        <v>276</v>
      </c>
      <c r="G18" s="238" t="s">
        <v>7</v>
      </c>
      <c r="H18" s="300">
        <v>0.05</v>
      </c>
      <c r="I18" s="300">
        <v>0.15010000000000001</v>
      </c>
      <c r="J18" s="171">
        <v>45565</v>
      </c>
      <c r="K18" s="171">
        <v>45580</v>
      </c>
      <c r="L18" s="171">
        <v>44279</v>
      </c>
      <c r="M18" s="137" t="s">
        <v>311</v>
      </c>
      <c r="N18" s="384">
        <v>21212.68</v>
      </c>
      <c r="O18" s="385">
        <v>0</v>
      </c>
      <c r="P18" s="386">
        <f t="shared" si="0"/>
        <v>21212.68</v>
      </c>
      <c r="Q18" s="130"/>
      <c r="R18" s="399">
        <v>0</v>
      </c>
      <c r="S18" s="386">
        <f t="shared" si="1"/>
        <v>21212.68</v>
      </c>
      <c r="T18" s="394"/>
      <c r="U18" s="399">
        <v>0</v>
      </c>
      <c r="V18" s="385">
        <v>0</v>
      </c>
      <c r="W18" s="386">
        <f t="shared" si="2"/>
        <v>0</v>
      </c>
      <c r="X18" s="394">
        <f t="shared" si="3"/>
        <v>21212.68</v>
      </c>
    </row>
    <row r="19" spans="1:24" ht="15.75" customHeight="1" x14ac:dyDescent="0.25">
      <c r="A19" s="137">
        <v>4463</v>
      </c>
      <c r="B19" s="135" t="s">
        <v>290</v>
      </c>
      <c r="C19" s="293" t="s">
        <v>200</v>
      </c>
      <c r="D19" s="137" t="s">
        <v>201</v>
      </c>
      <c r="E19" s="137" t="s">
        <v>277</v>
      </c>
      <c r="F19" s="135" t="s">
        <v>278</v>
      </c>
      <c r="G19" s="238" t="s">
        <v>7</v>
      </c>
      <c r="H19" s="300">
        <v>0.05</v>
      </c>
      <c r="I19" s="300">
        <v>0.15010000000000001</v>
      </c>
      <c r="J19" s="171">
        <v>45565</v>
      </c>
      <c r="K19" s="171">
        <v>45580</v>
      </c>
      <c r="L19" s="171">
        <v>44279</v>
      </c>
      <c r="M19" s="137" t="s">
        <v>308</v>
      </c>
      <c r="N19" s="384">
        <v>71536.150000000009</v>
      </c>
      <c r="O19" s="385">
        <v>0</v>
      </c>
      <c r="P19" s="386">
        <f t="shared" si="0"/>
        <v>71536.150000000009</v>
      </c>
      <c r="Q19" s="130"/>
      <c r="R19" s="399">
        <v>0</v>
      </c>
      <c r="S19" s="386">
        <f t="shared" si="1"/>
        <v>71536.150000000009</v>
      </c>
      <c r="T19" s="394"/>
      <c r="U19" s="399">
        <v>0</v>
      </c>
      <c r="V19" s="385">
        <v>0</v>
      </c>
      <c r="W19" s="386">
        <f t="shared" si="2"/>
        <v>0</v>
      </c>
      <c r="X19" s="394">
        <f t="shared" si="3"/>
        <v>71536.150000000009</v>
      </c>
    </row>
    <row r="20" spans="1:24" ht="15.75" customHeight="1" x14ac:dyDescent="0.25">
      <c r="A20" s="137">
        <v>4464</v>
      </c>
      <c r="B20" s="135" t="s">
        <v>307</v>
      </c>
      <c r="C20" s="293" t="s">
        <v>313</v>
      </c>
      <c r="D20" s="137" t="s">
        <v>183</v>
      </c>
      <c r="E20" s="137" t="s">
        <v>279</v>
      </c>
      <c r="F20" s="135" t="s">
        <v>280</v>
      </c>
      <c r="G20" s="238" t="s">
        <v>7</v>
      </c>
      <c r="H20" s="300">
        <v>0.05</v>
      </c>
      <c r="I20" s="300">
        <v>0.15010000000000001</v>
      </c>
      <c r="J20" s="171">
        <v>45199</v>
      </c>
      <c r="K20" s="171">
        <v>45214</v>
      </c>
      <c r="L20" s="171">
        <v>44201</v>
      </c>
      <c r="M20" s="137" t="s">
        <v>309</v>
      </c>
      <c r="N20" s="400">
        <v>96197.36</v>
      </c>
      <c r="O20" s="401">
        <v>0</v>
      </c>
      <c r="P20" s="402">
        <f t="shared" si="0"/>
        <v>96197.36</v>
      </c>
      <c r="Q20" s="130"/>
      <c r="R20" s="435">
        <v>0</v>
      </c>
      <c r="S20" s="402">
        <f t="shared" si="1"/>
        <v>96197.36</v>
      </c>
      <c r="T20" s="394"/>
      <c r="U20" s="435">
        <v>0</v>
      </c>
      <c r="V20" s="401">
        <v>0</v>
      </c>
      <c r="W20" s="402">
        <f t="shared" si="2"/>
        <v>0</v>
      </c>
      <c r="X20" s="395">
        <f t="shared" si="3"/>
        <v>96197.36</v>
      </c>
    </row>
    <row r="21" spans="1:24" ht="15.75" customHeight="1" thickBot="1" x14ac:dyDescent="0.3">
      <c r="C21" s="185"/>
      <c r="D21" s="185"/>
      <c r="E21" s="185"/>
      <c r="H21" s="170"/>
      <c r="I21" s="170"/>
      <c r="J21" s="201"/>
      <c r="K21" s="201"/>
      <c r="L21" s="201"/>
      <c r="M21" s="227" t="s">
        <v>38</v>
      </c>
      <c r="N21" s="387">
        <f>SUM(N7:N20)</f>
        <v>3845535.9299999997</v>
      </c>
      <c r="O21" s="388">
        <f>SUM(O7:O20)</f>
        <v>908.48</v>
      </c>
      <c r="P21" s="389">
        <f>SUM(P7:P20)</f>
        <v>3846444.41</v>
      </c>
      <c r="Q21" s="130"/>
      <c r="R21" s="387">
        <f>SUM(R7:R20)</f>
        <v>0</v>
      </c>
      <c r="S21" s="389">
        <f>SUM(S7:S20)</f>
        <v>3846444.41</v>
      </c>
      <c r="T21" s="130"/>
      <c r="U21" s="387">
        <f>SUM(U7:U20)</f>
        <v>923673.65999999992</v>
      </c>
      <c r="V21" s="388">
        <f>SUM(V7:V20)</f>
        <v>0</v>
      </c>
      <c r="W21" s="389">
        <f>SUM(W7:W20)</f>
        <v>923673.65999999992</v>
      </c>
      <c r="X21" s="489">
        <f>SUM(X7:X20)</f>
        <v>2922770.75</v>
      </c>
    </row>
    <row r="22" spans="1:24" ht="15.75" customHeight="1" thickTop="1" x14ac:dyDescent="0.25">
      <c r="C22" s="185"/>
      <c r="D22" s="185"/>
      <c r="E22" s="185"/>
      <c r="H22" s="170"/>
      <c r="I22" s="170"/>
      <c r="J22" s="201"/>
      <c r="K22" s="201"/>
      <c r="L22" s="201"/>
      <c r="M22" s="227"/>
      <c r="N22" s="173"/>
      <c r="O22" s="173"/>
      <c r="P22" s="173"/>
      <c r="R22" s="173"/>
      <c r="S22" s="173"/>
      <c r="T22" s="172"/>
      <c r="U22" s="141"/>
    </row>
    <row r="23" spans="1:24" ht="15.75" customHeight="1" x14ac:dyDescent="0.25">
      <c r="B23" s="132" t="s">
        <v>111</v>
      </c>
      <c r="C23" s="185"/>
      <c r="D23" s="185"/>
      <c r="E23" s="185"/>
      <c r="M23" s="227"/>
      <c r="N23" s="173"/>
      <c r="O23" s="173"/>
      <c r="P23" s="173"/>
      <c r="R23" s="173"/>
      <c r="S23" s="173"/>
      <c r="T23" s="172"/>
      <c r="U23" s="141"/>
    </row>
    <row r="24" spans="1:24" ht="15.75" customHeight="1" x14ac:dyDescent="0.25">
      <c r="B24" s="576" t="s">
        <v>352</v>
      </c>
      <c r="C24" s="576"/>
      <c r="D24" s="576"/>
      <c r="E24" s="576"/>
      <c r="F24" s="576"/>
      <c r="G24" s="576"/>
      <c r="M24" s="227"/>
      <c r="N24" s="173"/>
      <c r="O24" s="173"/>
      <c r="P24" s="173"/>
      <c r="R24" s="173"/>
      <c r="S24" s="173"/>
      <c r="T24" s="172"/>
      <c r="U24" s="141"/>
    </row>
    <row r="25" spans="1:24" ht="15.75" customHeight="1" x14ac:dyDescent="0.25">
      <c r="C25" s="185"/>
      <c r="D25" s="185"/>
      <c r="E25" s="185"/>
      <c r="M25" s="227"/>
      <c r="N25" s="173"/>
      <c r="O25" s="173"/>
      <c r="P25" s="173"/>
      <c r="R25" s="173"/>
      <c r="S25" s="173"/>
      <c r="T25" s="172"/>
      <c r="U25" s="141"/>
    </row>
    <row r="26" spans="1:24" ht="15.75" customHeight="1" x14ac:dyDescent="0.25">
      <c r="B26" s="576" t="s">
        <v>115</v>
      </c>
      <c r="C26" s="576"/>
      <c r="D26" s="576"/>
      <c r="E26" s="576"/>
      <c r="F26" s="576"/>
      <c r="G26" s="576"/>
      <c r="M26" s="227"/>
      <c r="N26" s="173"/>
      <c r="O26" s="173"/>
      <c r="P26" s="173"/>
      <c r="R26" s="173"/>
      <c r="S26" s="173"/>
      <c r="T26" s="172"/>
      <c r="U26" s="141"/>
    </row>
    <row r="27" spans="1:24" ht="15.75" customHeight="1" x14ac:dyDescent="0.25">
      <c r="B27" s="179"/>
      <c r="C27" s="179"/>
      <c r="D27" s="179"/>
      <c r="E27" s="179"/>
      <c r="F27" s="179"/>
      <c r="G27" s="180"/>
      <c r="M27" s="227"/>
      <c r="N27" s="173"/>
      <c r="O27" s="173"/>
      <c r="P27" s="173"/>
      <c r="R27" s="173"/>
      <c r="S27" s="173"/>
      <c r="T27" s="172"/>
      <c r="U27" s="141"/>
    </row>
    <row r="28" spans="1:24" ht="15.75" customHeight="1" x14ac:dyDescent="0.25">
      <c r="B28" s="576" t="s">
        <v>139</v>
      </c>
      <c r="C28" s="576"/>
      <c r="D28" s="576"/>
      <c r="E28" s="576"/>
      <c r="F28" s="576"/>
      <c r="G28" s="576"/>
      <c r="M28" s="227"/>
      <c r="N28" s="173"/>
      <c r="O28" s="173"/>
      <c r="P28" s="173"/>
      <c r="R28" s="173"/>
      <c r="S28" s="173"/>
      <c r="T28" s="172"/>
      <c r="U28" s="141"/>
    </row>
    <row r="29" spans="1:24" ht="15.75" customHeight="1" x14ac:dyDescent="0.25">
      <c r="B29" s="589" t="s">
        <v>138</v>
      </c>
      <c r="C29" s="576"/>
      <c r="D29" s="576"/>
      <c r="E29" s="576"/>
      <c r="F29" s="576"/>
      <c r="G29" s="576"/>
      <c r="M29" s="227"/>
      <c r="N29" s="173"/>
      <c r="O29" s="173"/>
      <c r="P29" s="173"/>
      <c r="R29" s="173"/>
      <c r="S29" s="173"/>
      <c r="T29" s="172"/>
      <c r="U29" s="141"/>
    </row>
    <row r="30" spans="1:24" ht="15.75" customHeight="1" x14ac:dyDescent="0.25">
      <c r="B30" s="179"/>
      <c r="C30" s="179"/>
      <c r="D30" s="179"/>
      <c r="E30" s="179"/>
      <c r="F30" s="179"/>
      <c r="M30" s="227"/>
      <c r="N30" s="173"/>
      <c r="O30" s="173"/>
      <c r="P30" s="173"/>
      <c r="R30" s="173"/>
      <c r="S30" s="173"/>
      <c r="T30" s="172"/>
      <c r="U30" s="141"/>
    </row>
    <row r="31" spans="1:24" ht="15.75" customHeight="1" x14ac:dyDescent="0.25">
      <c r="B31" s="179"/>
      <c r="C31" s="179"/>
      <c r="D31" s="179"/>
      <c r="E31" s="179"/>
      <c r="F31" s="179"/>
      <c r="M31" s="227"/>
      <c r="N31" s="173"/>
      <c r="O31" s="173"/>
      <c r="P31" s="173"/>
      <c r="R31" s="173"/>
      <c r="S31" s="173"/>
      <c r="T31" s="172"/>
      <c r="U31" s="141"/>
    </row>
    <row r="32" spans="1:24" ht="15.75" customHeight="1" x14ac:dyDescent="0.25">
      <c r="B32" s="131" t="s">
        <v>98</v>
      </c>
      <c r="C32" s="183" t="s">
        <v>101</v>
      </c>
      <c r="D32" s="183" t="s">
        <v>102</v>
      </c>
      <c r="E32" s="183"/>
      <c r="F32" s="179"/>
      <c r="M32" s="227"/>
      <c r="N32" s="173"/>
      <c r="O32" s="173"/>
      <c r="P32" s="173"/>
      <c r="R32" s="173"/>
      <c r="S32" s="173"/>
      <c r="T32" s="172"/>
      <c r="U32" s="141"/>
    </row>
    <row r="33" spans="2:21" ht="15.75" customHeight="1" x14ac:dyDescent="0.25">
      <c r="B33" s="135" t="s">
        <v>315</v>
      </c>
      <c r="C33" s="185" t="s">
        <v>234</v>
      </c>
      <c r="D33" s="185" t="s">
        <v>235</v>
      </c>
      <c r="E33" s="185"/>
      <c r="M33" s="227"/>
      <c r="N33" s="173"/>
      <c r="O33" s="173"/>
      <c r="P33" s="173"/>
      <c r="R33" s="173"/>
      <c r="S33" s="173"/>
      <c r="T33" s="172"/>
      <c r="U33" s="141"/>
    </row>
    <row r="34" spans="2:21" ht="15.75" customHeight="1" x14ac:dyDescent="0.25">
      <c r="B34" s="135" t="s">
        <v>316</v>
      </c>
      <c r="C34" s="185" t="s">
        <v>234</v>
      </c>
      <c r="D34" s="185" t="s">
        <v>235</v>
      </c>
      <c r="E34" s="185"/>
      <c r="M34" s="227"/>
      <c r="N34" s="173"/>
      <c r="O34" s="173"/>
      <c r="P34" s="173"/>
      <c r="R34" s="173"/>
      <c r="S34" s="173"/>
      <c r="T34" s="172"/>
      <c r="U34" s="141"/>
    </row>
    <row r="35" spans="2:21" ht="15.75" customHeight="1" x14ac:dyDescent="0.25">
      <c r="C35" s="185"/>
      <c r="D35" s="185"/>
      <c r="E35" s="185"/>
      <c r="M35" s="227"/>
      <c r="N35" s="173"/>
      <c r="O35" s="173"/>
      <c r="P35" s="173"/>
      <c r="R35" s="173"/>
      <c r="S35" s="173"/>
      <c r="T35" s="172"/>
      <c r="U35" s="141"/>
    </row>
    <row r="36" spans="2:21" ht="15.75" customHeight="1" x14ac:dyDescent="0.25">
      <c r="B36" s="572" t="s">
        <v>214</v>
      </c>
      <c r="C36" s="572"/>
      <c r="D36" s="572"/>
      <c r="E36" s="572"/>
      <c r="F36" s="572"/>
      <c r="G36" s="572"/>
      <c r="H36" s="572"/>
      <c r="I36" s="572"/>
      <c r="M36" s="227"/>
      <c r="N36" s="173"/>
      <c r="O36" s="173"/>
      <c r="P36" s="173"/>
      <c r="R36" s="173"/>
      <c r="S36" s="173"/>
      <c r="T36" s="172"/>
      <c r="U36" s="141"/>
    </row>
    <row r="37" spans="2:21" ht="15.75" customHeight="1" x14ac:dyDescent="0.25">
      <c r="B37" s="128" t="s">
        <v>215</v>
      </c>
      <c r="C37" s="185"/>
      <c r="D37" s="185"/>
      <c r="E37" s="185"/>
      <c r="M37" s="227"/>
      <c r="N37" s="173"/>
      <c r="O37" s="173"/>
      <c r="P37" s="173"/>
      <c r="R37" s="173"/>
      <c r="S37" s="173"/>
      <c r="T37" s="172"/>
      <c r="U37" s="141"/>
    </row>
    <row r="38" spans="2:21" ht="15.75" customHeight="1" x14ac:dyDescent="0.25">
      <c r="B38" s="195"/>
      <c r="C38" s="195"/>
      <c r="D38" s="195"/>
      <c r="E38" s="195"/>
      <c r="F38" s="195"/>
      <c r="G38" s="219"/>
      <c r="H38" s="195"/>
      <c r="I38" s="195"/>
      <c r="J38" s="195"/>
      <c r="K38" s="195"/>
      <c r="L38" s="195"/>
      <c r="M38" s="195"/>
      <c r="N38" s="195"/>
      <c r="O38" s="195"/>
      <c r="P38" s="195"/>
      <c r="Q38" s="195"/>
      <c r="R38" s="195"/>
      <c r="S38" s="195"/>
      <c r="T38" s="141"/>
      <c r="U38" s="141"/>
    </row>
    <row r="39" spans="2:21" ht="15.75" customHeight="1" x14ac:dyDescent="0.25">
      <c r="Q39" s="141"/>
      <c r="R39" s="308" t="s">
        <v>355</v>
      </c>
      <c r="T39" s="256"/>
    </row>
    <row r="40" spans="2:21" ht="15.75" customHeight="1" x14ac:dyDescent="0.25">
      <c r="B40" s="191" t="s">
        <v>354</v>
      </c>
      <c r="C40" s="193" t="s">
        <v>2</v>
      </c>
      <c r="D40" s="193"/>
      <c r="E40" s="193"/>
      <c r="F40" s="193" t="s">
        <v>34</v>
      </c>
      <c r="G40" s="193" t="s">
        <v>35</v>
      </c>
      <c r="H40" s="193"/>
      <c r="I40" s="193"/>
      <c r="J40" s="193"/>
      <c r="K40" s="193"/>
      <c r="L40" s="193"/>
      <c r="M40" s="193" t="s">
        <v>36</v>
      </c>
      <c r="N40" s="193" t="s">
        <v>37</v>
      </c>
      <c r="O40" s="195"/>
      <c r="P40" s="195"/>
      <c r="Q40" s="195"/>
      <c r="R40" s="195" t="s">
        <v>81</v>
      </c>
      <c r="S40" s="195"/>
      <c r="T40" s="309"/>
    </row>
    <row r="41" spans="2:21" ht="15.75" customHeight="1" x14ac:dyDescent="0.25">
      <c r="B41" s="197"/>
      <c r="C41" s="146"/>
      <c r="D41" s="146"/>
      <c r="E41" s="146"/>
      <c r="F41" s="146"/>
      <c r="G41" s="146"/>
      <c r="H41" s="146"/>
      <c r="I41" s="146"/>
      <c r="J41" s="146"/>
      <c r="K41" s="146"/>
      <c r="L41" s="146"/>
      <c r="M41" s="146"/>
      <c r="N41" s="146"/>
      <c r="R41" s="308"/>
    </row>
    <row r="42" spans="2:21" ht="15.75" customHeight="1" x14ac:dyDescent="0.25">
      <c r="B42" s="197"/>
      <c r="C42" s="146"/>
      <c r="D42" s="146"/>
      <c r="E42" s="146"/>
      <c r="F42" s="146"/>
      <c r="G42" s="146"/>
      <c r="H42" s="146"/>
      <c r="I42" s="146"/>
      <c r="J42" s="146"/>
      <c r="K42" s="146"/>
      <c r="L42" s="146"/>
      <c r="M42" s="146"/>
      <c r="N42" s="146"/>
      <c r="R42" s="308"/>
    </row>
    <row r="43" spans="2:21" ht="15.75" customHeight="1" x14ac:dyDescent="0.25">
      <c r="B43" s="197"/>
      <c r="C43" s="146"/>
      <c r="D43" s="146"/>
      <c r="E43" s="146"/>
      <c r="F43" s="146"/>
      <c r="G43" s="146"/>
      <c r="H43" s="146"/>
      <c r="I43" s="146"/>
      <c r="J43" s="146"/>
      <c r="K43" s="146"/>
      <c r="L43" s="146"/>
      <c r="M43" s="146"/>
      <c r="N43" s="146"/>
    </row>
    <row r="44" spans="2:21" ht="15.75" customHeight="1" x14ac:dyDescent="0.25">
      <c r="B44" s="147"/>
      <c r="C44" s="146"/>
      <c r="D44" s="146"/>
      <c r="E44" s="146"/>
      <c r="F44" s="146"/>
      <c r="O44" s="136"/>
      <c r="P44" s="136"/>
      <c r="Q44" s="136"/>
    </row>
    <row r="45" spans="2:21" ht="15.75" customHeight="1" x14ac:dyDescent="0.25">
      <c r="B45" s="147"/>
      <c r="C45" s="146"/>
      <c r="D45" s="146"/>
      <c r="E45" s="146"/>
      <c r="F45" s="146"/>
      <c r="O45" s="136"/>
      <c r="P45" s="136"/>
      <c r="Q45" s="136"/>
    </row>
    <row r="46" spans="2:21" ht="15.75" customHeight="1" x14ac:dyDescent="0.25">
      <c r="B46" s="147"/>
      <c r="C46" s="146"/>
      <c r="D46" s="146"/>
      <c r="E46" s="146"/>
      <c r="F46" s="146"/>
      <c r="O46" s="136"/>
      <c r="P46" s="136"/>
      <c r="Q46" s="136"/>
    </row>
    <row r="47" spans="2:21" ht="15.75" customHeight="1" x14ac:dyDescent="0.25">
      <c r="B47" s="147"/>
      <c r="C47" s="146"/>
      <c r="D47" s="146"/>
      <c r="E47" s="146"/>
      <c r="F47" s="146"/>
      <c r="O47" s="136"/>
      <c r="P47" s="136"/>
      <c r="Q47" s="136"/>
    </row>
    <row r="48" spans="2:21" ht="15.75" customHeight="1" x14ac:dyDescent="0.25">
      <c r="B48" s="147"/>
      <c r="C48" s="146"/>
      <c r="D48" s="146"/>
      <c r="E48" s="146"/>
      <c r="F48" s="146"/>
      <c r="O48" s="136"/>
      <c r="P48" s="136"/>
      <c r="Q48" s="136"/>
    </row>
    <row r="49" spans="2:23" ht="15.75" customHeight="1" x14ac:dyDescent="0.25">
      <c r="B49" s="147"/>
      <c r="C49" s="146"/>
      <c r="D49" s="146"/>
      <c r="E49" s="146"/>
      <c r="F49" s="146"/>
      <c r="O49" s="136"/>
      <c r="P49" s="212"/>
      <c r="Q49" s="212"/>
      <c r="R49" s="144"/>
      <c r="S49" s="144"/>
      <c r="T49" s="144"/>
    </row>
    <row r="50" spans="2:23" ht="15.75" customHeight="1" x14ac:dyDescent="0.25">
      <c r="B50" s="147"/>
      <c r="C50" s="146"/>
      <c r="D50" s="146"/>
      <c r="E50" s="146"/>
      <c r="F50" s="146"/>
      <c r="O50" s="136"/>
      <c r="P50" s="212"/>
      <c r="Q50" s="212"/>
      <c r="R50" s="144"/>
      <c r="S50" s="144"/>
      <c r="T50" s="144"/>
    </row>
    <row r="51" spans="2:23" ht="15.75" customHeight="1" x14ac:dyDescent="0.25">
      <c r="B51" s="147"/>
      <c r="C51" s="146"/>
      <c r="D51" s="146"/>
      <c r="E51" s="146"/>
      <c r="F51" s="146"/>
      <c r="O51" s="136"/>
      <c r="P51" s="212"/>
      <c r="Q51" s="212"/>
      <c r="R51" s="144"/>
      <c r="S51" s="144"/>
      <c r="T51" s="144"/>
    </row>
    <row r="52" spans="2:23" ht="15.75" customHeight="1" x14ac:dyDescent="0.25">
      <c r="P52" s="166"/>
      <c r="Q52" s="144"/>
      <c r="R52" s="144"/>
      <c r="S52" s="144"/>
      <c r="T52" s="166"/>
      <c r="V52" s="457" t="s">
        <v>301</v>
      </c>
      <c r="W52" s="173">
        <f>W21</f>
        <v>923673.65999999992</v>
      </c>
    </row>
    <row r="53" spans="2:23" ht="15.75" customHeight="1" x14ac:dyDescent="0.25">
      <c r="P53" s="144"/>
      <c r="Q53" s="144"/>
      <c r="R53" s="144"/>
      <c r="S53" s="144"/>
      <c r="T53" s="144"/>
    </row>
    <row r="54" spans="2:23" ht="15.75" customHeight="1" x14ac:dyDescent="0.25">
      <c r="P54" s="144"/>
      <c r="Q54" s="144"/>
      <c r="R54" s="144"/>
      <c r="S54" s="144"/>
      <c r="T54" s="144"/>
    </row>
    <row r="55" spans="2:23" ht="15.75" customHeight="1" x14ac:dyDescent="0.25"/>
    <row r="56" spans="2:23" ht="15.75" customHeight="1" x14ac:dyDescent="0.25"/>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6:I36"/>
    <mergeCell ref="B29:G29"/>
    <mergeCell ref="B28:G28"/>
    <mergeCell ref="B24:G24"/>
    <mergeCell ref="B26:G26"/>
  </mergeCells>
  <conditionalFormatting sqref="A7:P20 U7:X20 R7:S20">
    <cfRule type="expression" dxfId="15" priority="1">
      <formula>MOD(ROW(),2)=0</formula>
    </cfRule>
  </conditionalFormatting>
  <hyperlinks>
    <hyperlink ref="B29" r:id="rId1"/>
  </hyperlinks>
  <printOptions horizontalCentered="1" gridLines="1"/>
  <pageMargins left="0" right="0" top="0.75" bottom="0.75" header="0.3" footer="0.3"/>
  <pageSetup scale="54" orientation="landscape" horizontalDpi="1200" verticalDpi="1200"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G7" activePane="bottomRight" state="frozen"/>
      <selection pane="topRight" activeCell="C1" sqref="C1"/>
      <selection pane="bottomLeft" activeCell="A7" sqref="A7"/>
      <selection pane="bottomRight" activeCell="X7" sqref="X7:X17"/>
    </sheetView>
  </sheetViews>
  <sheetFormatPr defaultColWidth="9.140625" defaultRowHeight="15" x14ac:dyDescent="0.25"/>
  <cols>
    <col min="1" max="1" width="7.85546875" style="135" customWidth="1"/>
    <col min="2" max="2" width="63.5703125" style="135" customWidth="1"/>
    <col min="3" max="3" width="20" style="135" customWidth="1"/>
    <col min="4" max="4" width="14.28515625" style="135" customWidth="1"/>
    <col min="5" max="5" width="9.5703125" style="135" customWidth="1"/>
    <col min="6" max="6" width="19.42578125" style="135" customWidth="1"/>
    <col min="7" max="7" width="23" style="137" customWidth="1"/>
    <col min="8" max="8" width="10.42578125" style="135" customWidth="1"/>
    <col min="9" max="9" width="13.140625" style="135" customWidth="1"/>
    <col min="10" max="10" width="13.28515625" style="135" customWidth="1"/>
    <col min="11" max="11" width="16.140625" style="135" bestFit="1" customWidth="1"/>
    <col min="12" max="12" width="11.85546875" style="135" customWidth="1"/>
    <col min="13" max="13" width="20.5703125" style="135" customWidth="1"/>
    <col min="14" max="14" width="14" style="135" bestFit="1" customWidth="1"/>
    <col min="15" max="15" width="13" style="135" customWidth="1"/>
    <col min="16" max="16" width="14" style="135" bestFit="1" customWidth="1"/>
    <col min="17" max="17" width="3.7109375" style="135" customWidth="1"/>
    <col min="18" max="18" width="16.85546875" style="135" customWidth="1"/>
    <col min="19" max="19" width="16.7109375" style="135" customWidth="1"/>
    <col min="20" max="20" width="3.7109375" style="135" customWidth="1"/>
    <col min="21" max="21" width="14" style="135" bestFit="1" customWidth="1"/>
    <col min="22" max="22" width="14.85546875" style="135" bestFit="1" customWidth="1"/>
    <col min="23" max="23" width="14" style="135" bestFit="1" customWidth="1"/>
    <col min="24" max="24" width="14.28515625" style="135" customWidth="1"/>
    <col min="25" max="16384" width="9.140625" style="135"/>
  </cols>
  <sheetData>
    <row r="1" spans="1:25" ht="15.75" customHeight="1" x14ac:dyDescent="0.25">
      <c r="A1" s="132" t="s">
        <v>156</v>
      </c>
      <c r="T1" s="141"/>
    </row>
    <row r="2" spans="1:25" ht="15.75" customHeight="1" x14ac:dyDescent="0.25">
      <c r="A2" s="138" t="str">
        <f>'#4020 Franklin Acd Boynton Bch '!A2</f>
        <v>Federal Grant Allocations/Reimbursements as of: 06/30/2023</v>
      </c>
      <c r="B2" s="202"/>
      <c r="N2" s="140"/>
      <c r="O2" s="140"/>
      <c r="Q2" s="141"/>
      <c r="R2" s="141"/>
      <c r="S2" s="141"/>
      <c r="T2" s="141"/>
    </row>
    <row r="3" spans="1:25" ht="15.75" customHeight="1" x14ac:dyDescent="0.25">
      <c r="A3" s="142" t="s">
        <v>155</v>
      </c>
      <c r="B3" s="132"/>
      <c r="D3" s="132"/>
      <c r="E3" s="132"/>
      <c r="F3" s="132"/>
      <c r="Q3" s="141"/>
      <c r="R3" s="141"/>
      <c r="S3" s="141"/>
      <c r="T3" s="141"/>
      <c r="U3" s="136"/>
      <c r="V3" s="143"/>
    </row>
    <row r="4" spans="1:25" ht="15.75" customHeight="1" x14ac:dyDescent="0.25">
      <c r="A4" s="132" t="s">
        <v>157</v>
      </c>
      <c r="N4" s="145"/>
      <c r="O4" s="145"/>
      <c r="P4" s="145"/>
      <c r="Q4" s="146"/>
      <c r="R4" s="141"/>
      <c r="S4" s="141"/>
      <c r="T4" s="146"/>
      <c r="U4" s="574" t="s">
        <v>211</v>
      </c>
      <c r="V4" s="574"/>
      <c r="W4" s="574"/>
      <c r="X4" s="147"/>
    </row>
    <row r="5" spans="1:25" ht="15.75" thickBot="1" x14ac:dyDescent="0.3">
      <c r="H5" s="148"/>
      <c r="I5" s="148"/>
      <c r="N5" s="145"/>
      <c r="O5" s="145"/>
      <c r="P5" s="145"/>
      <c r="Q5" s="146"/>
      <c r="R5" s="150"/>
      <c r="S5" s="150"/>
      <c r="T5" s="146"/>
      <c r="U5" s="577"/>
      <c r="V5" s="577"/>
      <c r="W5" s="577"/>
      <c r="X5" s="151"/>
    </row>
    <row r="6" spans="1:25" s="205" customFormat="1" ht="7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c r="Y6" s="247"/>
    </row>
    <row r="7" spans="1:25" ht="15.75" customHeight="1" x14ac:dyDescent="0.25">
      <c r="A7" s="137">
        <v>4423</v>
      </c>
      <c r="B7" s="135" t="s">
        <v>210</v>
      </c>
      <c r="C7" s="293" t="s">
        <v>305</v>
      </c>
      <c r="D7" s="137" t="s">
        <v>183</v>
      </c>
      <c r="E7" s="137" t="s">
        <v>242</v>
      </c>
      <c r="F7" s="135" t="s">
        <v>196</v>
      </c>
      <c r="G7" s="238" t="s">
        <v>7</v>
      </c>
      <c r="H7" s="300">
        <v>2.7199999999999998E-2</v>
      </c>
      <c r="I7" s="300">
        <v>0.15010000000000001</v>
      </c>
      <c r="J7" s="171">
        <v>45199</v>
      </c>
      <c r="K7" s="171">
        <v>45214</v>
      </c>
      <c r="L7" s="171">
        <v>44201</v>
      </c>
      <c r="M7" s="137" t="s">
        <v>192</v>
      </c>
      <c r="N7" s="403">
        <v>50166.39</v>
      </c>
      <c r="O7" s="397">
        <v>0</v>
      </c>
      <c r="P7" s="398">
        <f t="shared" ref="P7:P17" si="0">N7+O7</f>
        <v>50166.39</v>
      </c>
      <c r="Q7" s="130"/>
      <c r="R7" s="396">
        <v>2884.07</v>
      </c>
      <c r="S7" s="398">
        <f>P7-R7</f>
        <v>47282.32</v>
      </c>
      <c r="T7" s="394"/>
      <c r="U7" s="396">
        <v>46906.83</v>
      </c>
      <c r="V7" s="397">
        <v>0</v>
      </c>
      <c r="W7" s="515">
        <f>U7+V7</f>
        <v>46906.83</v>
      </c>
      <c r="X7" s="503">
        <f t="shared" ref="X7:X17" si="1">S7-W7</f>
        <v>375.48999999999796</v>
      </c>
    </row>
    <row r="8" spans="1:25" ht="15.75" customHeight="1" x14ac:dyDescent="0.25">
      <c r="A8" s="137">
        <v>4426</v>
      </c>
      <c r="B8" s="135" t="s">
        <v>320</v>
      </c>
      <c r="C8" s="293" t="s">
        <v>305</v>
      </c>
      <c r="D8" s="137" t="s">
        <v>183</v>
      </c>
      <c r="E8" s="137" t="s">
        <v>252</v>
      </c>
      <c r="F8" s="135" t="s">
        <v>184</v>
      </c>
      <c r="G8" s="238" t="s">
        <v>7</v>
      </c>
      <c r="H8" s="300">
        <v>2.7199999999999998E-2</v>
      </c>
      <c r="I8" s="300">
        <v>0.15010000000000001</v>
      </c>
      <c r="J8" s="171">
        <v>45199</v>
      </c>
      <c r="K8" s="171">
        <v>45214</v>
      </c>
      <c r="L8" s="171">
        <v>44201</v>
      </c>
      <c r="M8" s="137" t="s">
        <v>190</v>
      </c>
      <c r="N8" s="384">
        <v>92863.35</v>
      </c>
      <c r="O8" s="385">
        <v>0</v>
      </c>
      <c r="P8" s="386">
        <f t="shared" si="0"/>
        <v>92863.35</v>
      </c>
      <c r="Q8" s="130"/>
      <c r="R8" s="399">
        <v>76018.91</v>
      </c>
      <c r="S8" s="386">
        <f t="shared" ref="S8:S17" si="2">P8-R8</f>
        <v>16844.440000000002</v>
      </c>
      <c r="T8" s="394"/>
      <c r="U8" s="399">
        <v>0</v>
      </c>
      <c r="V8" s="385">
        <v>0</v>
      </c>
      <c r="W8" s="484">
        <f t="shared" ref="W8:W17" si="3">U8+V8</f>
        <v>0</v>
      </c>
      <c r="X8" s="458">
        <f t="shared" si="1"/>
        <v>16844.440000000002</v>
      </c>
    </row>
    <row r="9" spans="1:25" ht="15.75" customHeight="1" x14ac:dyDescent="0.25">
      <c r="A9" s="137">
        <v>4427</v>
      </c>
      <c r="B9" s="135" t="s">
        <v>193</v>
      </c>
      <c r="C9" s="293" t="s">
        <v>305</v>
      </c>
      <c r="D9" s="137" t="s">
        <v>183</v>
      </c>
      <c r="E9" s="137" t="s">
        <v>249</v>
      </c>
      <c r="F9" s="135" t="s">
        <v>195</v>
      </c>
      <c r="G9" s="238" t="s">
        <v>7</v>
      </c>
      <c r="H9" s="300">
        <v>2.7199999999999998E-2</v>
      </c>
      <c r="I9" s="300">
        <v>0.15010000000000001</v>
      </c>
      <c r="J9" s="171">
        <v>45199</v>
      </c>
      <c r="K9" s="171">
        <v>45214</v>
      </c>
      <c r="L9" s="171">
        <v>44201</v>
      </c>
      <c r="M9" s="137" t="s">
        <v>191</v>
      </c>
      <c r="N9" s="384">
        <v>10598.53</v>
      </c>
      <c r="O9" s="385">
        <v>0</v>
      </c>
      <c r="P9" s="386">
        <f t="shared" si="0"/>
        <v>10598.53</v>
      </c>
      <c r="Q9" s="130"/>
      <c r="R9" s="399">
        <v>8696.19</v>
      </c>
      <c r="S9" s="386">
        <f t="shared" si="2"/>
        <v>1902.3400000000001</v>
      </c>
      <c r="T9" s="394"/>
      <c r="U9" s="399">
        <v>0</v>
      </c>
      <c r="V9" s="385">
        <v>0</v>
      </c>
      <c r="W9" s="484">
        <f t="shared" si="3"/>
        <v>0</v>
      </c>
      <c r="X9" s="458">
        <f t="shared" si="1"/>
        <v>1902.3400000000001</v>
      </c>
    </row>
    <row r="10" spans="1:25" ht="15.75" customHeight="1" x14ac:dyDescent="0.25">
      <c r="A10" s="137">
        <v>4452</v>
      </c>
      <c r="B10" s="135" t="s">
        <v>204</v>
      </c>
      <c r="C10" s="293" t="s">
        <v>200</v>
      </c>
      <c r="D10" s="137" t="s">
        <v>201</v>
      </c>
      <c r="E10" s="137" t="s">
        <v>245</v>
      </c>
      <c r="F10" s="135" t="s">
        <v>205</v>
      </c>
      <c r="G10" s="238" t="s">
        <v>7</v>
      </c>
      <c r="H10" s="300">
        <v>0.05</v>
      </c>
      <c r="I10" s="300">
        <v>0.15010000000000001</v>
      </c>
      <c r="J10" s="171">
        <v>45565</v>
      </c>
      <c r="K10" s="171">
        <v>45580</v>
      </c>
      <c r="L10" s="171">
        <v>44279</v>
      </c>
      <c r="M10" s="137" t="s">
        <v>203</v>
      </c>
      <c r="N10" s="384">
        <v>90770.78</v>
      </c>
      <c r="O10" s="385">
        <v>14.22</v>
      </c>
      <c r="P10" s="386">
        <f t="shared" si="0"/>
        <v>90785</v>
      </c>
      <c r="Q10" s="130"/>
      <c r="R10" s="399">
        <v>3706.25</v>
      </c>
      <c r="S10" s="386">
        <f t="shared" si="2"/>
        <v>87078.75</v>
      </c>
      <c r="T10" s="394"/>
      <c r="U10" s="399">
        <v>0</v>
      </c>
      <c r="V10" s="385">
        <v>0</v>
      </c>
      <c r="W10" s="484">
        <f t="shared" si="3"/>
        <v>0</v>
      </c>
      <c r="X10" s="458">
        <f t="shared" si="1"/>
        <v>87078.75</v>
      </c>
    </row>
    <row r="11" spans="1:25" ht="15.75" customHeight="1" x14ac:dyDescent="0.25">
      <c r="A11" s="137">
        <v>4454</v>
      </c>
      <c r="B11" s="135" t="s">
        <v>306</v>
      </c>
      <c r="C11" s="293" t="s">
        <v>200</v>
      </c>
      <c r="D11" s="137" t="s">
        <v>201</v>
      </c>
      <c r="E11" s="137" t="s">
        <v>248</v>
      </c>
      <c r="F11" s="135" t="s">
        <v>228</v>
      </c>
      <c r="G11" s="238" t="s">
        <v>7</v>
      </c>
      <c r="H11" s="300">
        <v>0.05</v>
      </c>
      <c r="I11" s="300">
        <v>0.15010000000000001</v>
      </c>
      <c r="J11" s="171">
        <v>45565</v>
      </c>
      <c r="K11" s="171">
        <v>45580</v>
      </c>
      <c r="L11" s="171">
        <v>44279</v>
      </c>
      <c r="M11" s="137" t="s">
        <v>327</v>
      </c>
      <c r="N11" s="384">
        <v>6572.46</v>
      </c>
      <c r="O11" s="385">
        <v>121.1</v>
      </c>
      <c r="P11" s="386">
        <f t="shared" si="0"/>
        <v>6693.56</v>
      </c>
      <c r="Q11" s="130"/>
      <c r="R11" s="399">
        <v>0</v>
      </c>
      <c r="S11" s="386">
        <f t="shared" si="2"/>
        <v>6693.56</v>
      </c>
      <c r="T11" s="394"/>
      <c r="U11" s="399">
        <v>0</v>
      </c>
      <c r="V11" s="385">
        <v>0</v>
      </c>
      <c r="W11" s="484">
        <f t="shared" si="3"/>
        <v>0</v>
      </c>
      <c r="X11" s="458">
        <f t="shared" si="1"/>
        <v>6693.56</v>
      </c>
    </row>
    <row r="12" spans="1:25" ht="15.75" customHeight="1" x14ac:dyDescent="0.25">
      <c r="A12" s="137">
        <v>4457</v>
      </c>
      <c r="B12" s="135" t="s">
        <v>266</v>
      </c>
      <c r="C12" s="293" t="s">
        <v>200</v>
      </c>
      <c r="D12" s="137" t="s">
        <v>201</v>
      </c>
      <c r="E12" s="137" t="s">
        <v>267</v>
      </c>
      <c r="F12" s="135" t="s">
        <v>268</v>
      </c>
      <c r="G12" s="238" t="s">
        <v>7</v>
      </c>
      <c r="H12" s="300">
        <v>0.05</v>
      </c>
      <c r="I12" s="300">
        <v>0.15010000000000001</v>
      </c>
      <c r="J12" s="171">
        <v>45565</v>
      </c>
      <c r="K12" s="171">
        <v>45580</v>
      </c>
      <c r="L12" s="171">
        <v>44279</v>
      </c>
      <c r="M12" s="137" t="s">
        <v>312</v>
      </c>
      <c r="N12" s="384">
        <v>3128.3</v>
      </c>
      <c r="O12" s="385">
        <v>0</v>
      </c>
      <c r="P12" s="386">
        <f t="shared" si="0"/>
        <v>3128.3</v>
      </c>
      <c r="Q12" s="130"/>
      <c r="R12" s="399">
        <v>0</v>
      </c>
      <c r="S12" s="386">
        <f t="shared" si="2"/>
        <v>3128.3</v>
      </c>
      <c r="T12" s="394"/>
      <c r="U12" s="399">
        <v>0</v>
      </c>
      <c r="V12" s="385">
        <v>0</v>
      </c>
      <c r="W12" s="484">
        <f t="shared" si="3"/>
        <v>0</v>
      </c>
      <c r="X12" s="458">
        <f t="shared" si="1"/>
        <v>3128.3</v>
      </c>
    </row>
    <row r="13" spans="1:25" ht="15.75" customHeight="1" x14ac:dyDescent="0.25">
      <c r="A13" s="137">
        <v>4459</v>
      </c>
      <c r="B13" s="135" t="s">
        <v>243</v>
      </c>
      <c r="C13" s="293" t="s">
        <v>200</v>
      </c>
      <c r="D13" s="137" t="s">
        <v>201</v>
      </c>
      <c r="E13" s="137" t="s">
        <v>244</v>
      </c>
      <c r="F13" s="135" t="s">
        <v>202</v>
      </c>
      <c r="G13" s="238" t="s">
        <v>7</v>
      </c>
      <c r="H13" s="300">
        <v>0.05</v>
      </c>
      <c r="I13" s="300">
        <v>0.15010000000000001</v>
      </c>
      <c r="J13" s="171">
        <v>45565</v>
      </c>
      <c r="K13" s="171">
        <v>45580</v>
      </c>
      <c r="L13" s="171">
        <v>44279</v>
      </c>
      <c r="M13" s="137" t="s">
        <v>203</v>
      </c>
      <c r="N13" s="384">
        <v>363083.11</v>
      </c>
      <c r="O13" s="385">
        <v>56.88</v>
      </c>
      <c r="P13" s="386">
        <f t="shared" si="0"/>
        <v>363139.99</v>
      </c>
      <c r="Q13" s="130"/>
      <c r="R13" s="399">
        <v>1381.38</v>
      </c>
      <c r="S13" s="386">
        <f t="shared" si="2"/>
        <v>361758.61</v>
      </c>
      <c r="T13" s="394"/>
      <c r="U13" s="399">
        <v>89735.650000000009</v>
      </c>
      <c r="V13" s="385">
        <v>0</v>
      </c>
      <c r="W13" s="484">
        <f t="shared" si="3"/>
        <v>89735.650000000009</v>
      </c>
      <c r="X13" s="458">
        <f t="shared" si="1"/>
        <v>272022.95999999996</v>
      </c>
    </row>
    <row r="14" spans="1:25" ht="15.75" customHeight="1" x14ac:dyDescent="0.25">
      <c r="A14" s="137">
        <v>4461</v>
      </c>
      <c r="B14" s="135" t="s">
        <v>288</v>
      </c>
      <c r="C14" s="293" t="s">
        <v>200</v>
      </c>
      <c r="D14" s="137" t="s">
        <v>201</v>
      </c>
      <c r="E14" s="137" t="s">
        <v>273</v>
      </c>
      <c r="F14" s="135" t="s">
        <v>274</v>
      </c>
      <c r="G14" s="238" t="s">
        <v>7</v>
      </c>
      <c r="H14" s="300">
        <v>0.05</v>
      </c>
      <c r="I14" s="300">
        <v>0.15010000000000001</v>
      </c>
      <c r="J14" s="171">
        <v>45565</v>
      </c>
      <c r="K14" s="171">
        <v>45580</v>
      </c>
      <c r="L14" s="171">
        <v>44279</v>
      </c>
      <c r="M14" s="137" t="s">
        <v>310</v>
      </c>
      <c r="N14" s="384">
        <v>3490.38</v>
      </c>
      <c r="O14" s="385">
        <v>0</v>
      </c>
      <c r="P14" s="386">
        <f t="shared" si="0"/>
        <v>3490.38</v>
      </c>
      <c r="Q14" s="130"/>
      <c r="R14" s="399">
        <v>0</v>
      </c>
      <c r="S14" s="386">
        <f t="shared" si="2"/>
        <v>3490.38</v>
      </c>
      <c r="T14" s="394"/>
      <c r="U14" s="399">
        <v>0</v>
      </c>
      <c r="V14" s="385">
        <v>0</v>
      </c>
      <c r="W14" s="484">
        <f t="shared" si="3"/>
        <v>0</v>
      </c>
      <c r="X14" s="458">
        <f t="shared" si="1"/>
        <v>3490.38</v>
      </c>
    </row>
    <row r="15" spans="1:25" ht="15.75" customHeight="1" x14ac:dyDescent="0.25">
      <c r="A15" s="137">
        <v>4462</v>
      </c>
      <c r="B15" s="135" t="s">
        <v>289</v>
      </c>
      <c r="C15" s="293" t="s">
        <v>200</v>
      </c>
      <c r="D15" s="137" t="s">
        <v>201</v>
      </c>
      <c r="E15" s="137" t="s">
        <v>275</v>
      </c>
      <c r="F15" s="135" t="s">
        <v>276</v>
      </c>
      <c r="G15" s="238" t="s">
        <v>7</v>
      </c>
      <c r="H15" s="300">
        <v>0.05</v>
      </c>
      <c r="I15" s="300">
        <v>0.15010000000000001</v>
      </c>
      <c r="J15" s="171">
        <v>45565</v>
      </c>
      <c r="K15" s="171">
        <v>45580</v>
      </c>
      <c r="L15" s="171">
        <v>44279</v>
      </c>
      <c r="M15" s="137" t="s">
        <v>311</v>
      </c>
      <c r="N15" s="384">
        <v>5181.07</v>
      </c>
      <c r="O15" s="385">
        <v>0</v>
      </c>
      <c r="P15" s="386">
        <f t="shared" si="0"/>
        <v>5181.07</v>
      </c>
      <c r="Q15" s="130"/>
      <c r="R15" s="399">
        <v>0</v>
      </c>
      <c r="S15" s="386">
        <f t="shared" si="2"/>
        <v>5181.07</v>
      </c>
      <c r="T15" s="394"/>
      <c r="U15" s="399">
        <v>0</v>
      </c>
      <c r="V15" s="385">
        <v>0</v>
      </c>
      <c r="W15" s="484">
        <f t="shared" si="3"/>
        <v>0</v>
      </c>
      <c r="X15" s="458">
        <f t="shared" si="1"/>
        <v>5181.07</v>
      </c>
    </row>
    <row r="16" spans="1:25" ht="15.75" customHeight="1" x14ac:dyDescent="0.25">
      <c r="A16" s="137">
        <v>4463</v>
      </c>
      <c r="B16" s="135" t="s">
        <v>290</v>
      </c>
      <c r="C16" s="293" t="s">
        <v>200</v>
      </c>
      <c r="D16" s="137" t="s">
        <v>201</v>
      </c>
      <c r="E16" s="137" t="s">
        <v>277</v>
      </c>
      <c r="F16" s="135" t="s">
        <v>278</v>
      </c>
      <c r="G16" s="238" t="s">
        <v>7</v>
      </c>
      <c r="H16" s="300">
        <v>0.05</v>
      </c>
      <c r="I16" s="300">
        <v>0.15010000000000001</v>
      </c>
      <c r="J16" s="171">
        <v>45565</v>
      </c>
      <c r="K16" s="171">
        <v>45580</v>
      </c>
      <c r="L16" s="171">
        <v>44279</v>
      </c>
      <c r="M16" s="137" t="s">
        <v>308</v>
      </c>
      <c r="N16" s="384">
        <v>17472.29</v>
      </c>
      <c r="O16" s="385">
        <v>0</v>
      </c>
      <c r="P16" s="386">
        <f t="shared" si="0"/>
        <v>17472.29</v>
      </c>
      <c r="Q16" s="130"/>
      <c r="R16" s="399">
        <v>0</v>
      </c>
      <c r="S16" s="386">
        <f t="shared" si="2"/>
        <v>17472.29</v>
      </c>
      <c r="T16" s="394"/>
      <c r="U16" s="399">
        <v>0</v>
      </c>
      <c r="V16" s="385">
        <v>0</v>
      </c>
      <c r="W16" s="484">
        <f t="shared" si="3"/>
        <v>0</v>
      </c>
      <c r="X16" s="458">
        <f t="shared" si="1"/>
        <v>17472.29</v>
      </c>
    </row>
    <row r="17" spans="1:24" ht="15.75" customHeight="1" x14ac:dyDescent="0.25">
      <c r="A17" s="137">
        <v>4464</v>
      </c>
      <c r="B17" s="135" t="s">
        <v>307</v>
      </c>
      <c r="C17" s="293" t="s">
        <v>313</v>
      </c>
      <c r="D17" s="137" t="s">
        <v>183</v>
      </c>
      <c r="E17" s="137" t="s">
        <v>279</v>
      </c>
      <c r="F17" s="135" t="s">
        <v>280</v>
      </c>
      <c r="G17" s="238" t="s">
        <v>7</v>
      </c>
      <c r="H17" s="300">
        <v>0.05</v>
      </c>
      <c r="I17" s="300">
        <v>0.15010000000000001</v>
      </c>
      <c r="J17" s="171">
        <v>45199</v>
      </c>
      <c r="K17" s="171">
        <v>45214</v>
      </c>
      <c r="L17" s="171">
        <v>44201</v>
      </c>
      <c r="M17" s="137" t="s">
        <v>309</v>
      </c>
      <c r="N17" s="400">
        <v>15988.56</v>
      </c>
      <c r="O17" s="401">
        <v>0</v>
      </c>
      <c r="P17" s="402">
        <f t="shared" si="0"/>
        <v>15988.56</v>
      </c>
      <c r="Q17" s="130"/>
      <c r="R17" s="435">
        <v>0</v>
      </c>
      <c r="S17" s="402">
        <f t="shared" si="2"/>
        <v>15988.56</v>
      </c>
      <c r="T17" s="394"/>
      <c r="U17" s="435">
        <v>0</v>
      </c>
      <c r="V17" s="401">
        <v>0</v>
      </c>
      <c r="W17" s="485">
        <f t="shared" si="3"/>
        <v>0</v>
      </c>
      <c r="X17" s="458">
        <f t="shared" si="1"/>
        <v>15988.56</v>
      </c>
    </row>
    <row r="18" spans="1:24" ht="15.75" customHeight="1" thickBot="1" x14ac:dyDescent="0.3">
      <c r="C18" s="137"/>
      <c r="D18" s="137"/>
      <c r="E18" s="137"/>
      <c r="J18" s="201"/>
      <c r="K18" s="201"/>
      <c r="L18" s="201"/>
      <c r="M18" s="175" t="s">
        <v>38</v>
      </c>
      <c r="N18" s="387">
        <f>SUM(N7:N17)</f>
        <v>659315.22</v>
      </c>
      <c r="O18" s="388">
        <f t="shared" ref="O18:X18" si="4">SUM(O7:O17)</f>
        <v>192.2</v>
      </c>
      <c r="P18" s="389">
        <f t="shared" si="4"/>
        <v>659507.42000000004</v>
      </c>
      <c r="Q18" s="130"/>
      <c r="R18" s="387">
        <f t="shared" si="4"/>
        <v>92686.800000000017</v>
      </c>
      <c r="S18" s="389">
        <f t="shared" si="4"/>
        <v>566820.62</v>
      </c>
      <c r="T18" s="130"/>
      <c r="U18" s="387">
        <f t="shared" si="4"/>
        <v>136642.48000000001</v>
      </c>
      <c r="V18" s="388">
        <f t="shared" si="4"/>
        <v>0</v>
      </c>
      <c r="W18" s="486">
        <f t="shared" si="4"/>
        <v>136642.48000000001</v>
      </c>
      <c r="X18" s="489">
        <f t="shared" si="4"/>
        <v>430178.13999999996</v>
      </c>
    </row>
    <row r="19" spans="1:24" ht="15.75" customHeight="1" thickTop="1" x14ac:dyDescent="0.25">
      <c r="C19" s="137"/>
      <c r="D19" s="137"/>
      <c r="E19" s="137"/>
      <c r="J19" s="201"/>
      <c r="K19" s="201"/>
      <c r="L19" s="201"/>
      <c r="M19" s="175"/>
      <c r="N19" s="173"/>
      <c r="O19" s="173"/>
      <c r="P19" s="173"/>
      <c r="Q19" s="173"/>
      <c r="R19" s="173"/>
      <c r="S19" s="173"/>
      <c r="T19" s="172"/>
      <c r="U19" s="141"/>
    </row>
    <row r="20" spans="1:24" ht="15.75" customHeight="1" x14ac:dyDescent="0.25">
      <c r="C20" s="137"/>
      <c r="D20" s="137"/>
      <c r="E20" s="137"/>
      <c r="J20" s="201"/>
      <c r="K20" s="201"/>
      <c r="L20" s="201"/>
      <c r="M20" s="175"/>
      <c r="N20" s="173"/>
      <c r="O20" s="173"/>
      <c r="P20" s="173"/>
      <c r="Q20" s="173"/>
      <c r="R20" s="173"/>
      <c r="S20" s="172"/>
      <c r="T20" s="172"/>
      <c r="U20" s="141"/>
    </row>
    <row r="21" spans="1:24" ht="15.75" customHeight="1" x14ac:dyDescent="0.25">
      <c r="B21" s="132" t="s">
        <v>111</v>
      </c>
      <c r="C21" s="185"/>
      <c r="D21" s="185"/>
      <c r="E21" s="185"/>
      <c r="S21" s="141"/>
      <c r="T21" s="141"/>
      <c r="U21" s="141"/>
    </row>
    <row r="22" spans="1:24" ht="15.75" customHeight="1" x14ac:dyDescent="0.25">
      <c r="B22" s="576" t="s">
        <v>352</v>
      </c>
      <c r="C22" s="576"/>
      <c r="D22" s="576"/>
      <c r="E22" s="576"/>
      <c r="F22" s="576"/>
      <c r="G22" s="576"/>
      <c r="S22" s="141"/>
      <c r="T22" s="141"/>
      <c r="U22" s="141"/>
    </row>
    <row r="23" spans="1:24" ht="15.75" customHeight="1" x14ac:dyDescent="0.25">
      <c r="C23" s="185"/>
      <c r="D23" s="185"/>
      <c r="E23" s="185"/>
      <c r="S23" s="141"/>
      <c r="T23" s="141"/>
      <c r="U23" s="141"/>
    </row>
    <row r="24" spans="1:24" ht="15.75" customHeight="1" x14ac:dyDescent="0.25">
      <c r="B24" s="576" t="s">
        <v>115</v>
      </c>
      <c r="C24" s="576"/>
      <c r="D24" s="576"/>
      <c r="E24" s="576"/>
      <c r="F24" s="576"/>
      <c r="G24" s="576"/>
      <c r="S24" s="141"/>
      <c r="T24" s="141"/>
      <c r="U24" s="141"/>
    </row>
    <row r="25" spans="1:24" ht="15.75" customHeight="1" x14ac:dyDescent="0.25">
      <c r="B25" s="179"/>
      <c r="C25" s="179"/>
      <c r="D25" s="179"/>
      <c r="E25" s="179"/>
      <c r="F25" s="179"/>
      <c r="S25" s="141"/>
      <c r="T25" s="141"/>
      <c r="U25" s="141"/>
    </row>
    <row r="26" spans="1:24" ht="15.75" customHeight="1" x14ac:dyDescent="0.25">
      <c r="B26" s="576" t="s">
        <v>139</v>
      </c>
      <c r="C26" s="576"/>
      <c r="D26" s="576"/>
      <c r="E26" s="576"/>
      <c r="F26" s="576"/>
      <c r="G26" s="576"/>
      <c r="S26" s="141"/>
      <c r="T26" s="141"/>
      <c r="U26" s="141"/>
    </row>
    <row r="27" spans="1:24" ht="15.75" customHeight="1" x14ac:dyDescent="0.25">
      <c r="B27" s="589" t="s">
        <v>138</v>
      </c>
      <c r="C27" s="576"/>
      <c r="D27" s="576"/>
      <c r="E27" s="576"/>
      <c r="F27" s="576"/>
      <c r="G27" s="576"/>
      <c r="S27" s="141"/>
      <c r="T27" s="141"/>
      <c r="U27" s="141"/>
    </row>
    <row r="28" spans="1:24" ht="15.75" customHeight="1" x14ac:dyDescent="0.25">
      <c r="B28" s="179"/>
      <c r="C28" s="179"/>
      <c r="D28" s="179"/>
      <c r="E28" s="179"/>
      <c r="F28" s="179"/>
      <c r="S28" s="141"/>
      <c r="T28" s="141"/>
      <c r="U28" s="141"/>
    </row>
    <row r="29" spans="1:24" ht="15.75" customHeight="1" x14ac:dyDescent="0.25">
      <c r="B29" s="131" t="s">
        <v>98</v>
      </c>
      <c r="C29" s="183" t="s">
        <v>101</v>
      </c>
      <c r="D29" s="183" t="s">
        <v>102</v>
      </c>
      <c r="E29" s="183"/>
      <c r="F29" s="179"/>
      <c r="S29" s="141"/>
      <c r="T29" s="141"/>
      <c r="U29" s="141"/>
    </row>
    <row r="30" spans="1:24" ht="15.75" customHeight="1" x14ac:dyDescent="0.25">
      <c r="B30" s="135" t="s">
        <v>315</v>
      </c>
      <c r="C30" s="185" t="s">
        <v>234</v>
      </c>
      <c r="D30" s="185" t="s">
        <v>235</v>
      </c>
      <c r="E30" s="185"/>
      <c r="S30" s="141"/>
      <c r="T30" s="141"/>
      <c r="U30" s="141"/>
    </row>
    <row r="31" spans="1:24" ht="15.75" customHeight="1" x14ac:dyDescent="0.25">
      <c r="B31" s="135" t="s">
        <v>316</v>
      </c>
      <c r="C31" s="185" t="s">
        <v>234</v>
      </c>
      <c r="D31" s="185" t="s">
        <v>235</v>
      </c>
      <c r="E31" s="185"/>
      <c r="S31" s="141"/>
      <c r="T31" s="141"/>
      <c r="U31" s="141"/>
    </row>
    <row r="32" spans="1:24" ht="15.75" customHeight="1" x14ac:dyDescent="0.25">
      <c r="C32" s="185"/>
      <c r="D32" s="185"/>
      <c r="E32" s="185"/>
      <c r="S32" s="141"/>
      <c r="T32" s="141"/>
      <c r="U32" s="141"/>
    </row>
    <row r="33" spans="1:21" ht="15.75" customHeight="1" x14ac:dyDescent="0.25">
      <c r="A33" s="128"/>
      <c r="B33" s="572" t="s">
        <v>214</v>
      </c>
      <c r="C33" s="572"/>
      <c r="D33" s="572"/>
      <c r="E33" s="572"/>
      <c r="F33" s="572"/>
      <c r="G33" s="572"/>
      <c r="H33" s="572"/>
      <c r="I33" s="572"/>
      <c r="S33" s="141"/>
      <c r="T33" s="141"/>
      <c r="U33" s="141"/>
    </row>
    <row r="34" spans="1:21" ht="15.75" customHeight="1" x14ac:dyDescent="0.25">
      <c r="A34" s="128"/>
      <c r="B34" s="128" t="s">
        <v>215</v>
      </c>
      <c r="C34" s="185"/>
      <c r="D34" s="185"/>
      <c r="E34" s="185"/>
      <c r="S34" s="141"/>
      <c r="T34" s="141"/>
      <c r="U34" s="141"/>
    </row>
    <row r="35" spans="1:21" ht="15.75" customHeight="1" x14ac:dyDescent="0.25">
      <c r="B35" s="226"/>
      <c r="C35" s="219"/>
      <c r="D35" s="219"/>
      <c r="E35" s="219"/>
      <c r="F35" s="195"/>
      <c r="G35" s="219"/>
      <c r="H35" s="195"/>
      <c r="I35" s="195"/>
      <c r="J35" s="195"/>
      <c r="K35" s="195"/>
      <c r="L35" s="195"/>
      <c r="M35" s="195"/>
      <c r="N35" s="195"/>
      <c r="O35" s="195"/>
      <c r="P35" s="195"/>
      <c r="Q35" s="195"/>
      <c r="R35" s="195"/>
      <c r="S35" s="141"/>
      <c r="T35" s="141"/>
      <c r="U35" s="141"/>
    </row>
    <row r="36" spans="1:21" ht="15.75" customHeight="1" x14ac:dyDescent="0.25">
      <c r="B36" s="181"/>
      <c r="C36" s="137"/>
      <c r="D36" s="137"/>
      <c r="E36" s="137"/>
      <c r="R36" s="305" t="s">
        <v>355</v>
      </c>
      <c r="S36" s="306"/>
      <c r="T36" s="303"/>
    </row>
    <row r="37" spans="1:21" ht="15.75" customHeight="1" x14ac:dyDescent="0.25">
      <c r="B37" s="191" t="s">
        <v>354</v>
      </c>
      <c r="C37" s="193" t="s">
        <v>2</v>
      </c>
      <c r="D37" s="193"/>
      <c r="E37" s="193"/>
      <c r="F37" s="193" t="s">
        <v>34</v>
      </c>
      <c r="G37" s="193" t="s">
        <v>35</v>
      </c>
      <c r="H37" s="193"/>
      <c r="I37" s="193"/>
      <c r="J37" s="193"/>
      <c r="K37" s="193"/>
      <c r="L37" s="193"/>
      <c r="M37" s="193" t="s">
        <v>36</v>
      </c>
      <c r="N37" s="193" t="s">
        <v>37</v>
      </c>
      <c r="O37" s="194"/>
      <c r="P37" s="194"/>
      <c r="Q37" s="194"/>
      <c r="R37" s="195" t="s">
        <v>81</v>
      </c>
      <c r="S37" s="196"/>
      <c r="T37" s="304"/>
    </row>
    <row r="38" spans="1:21" ht="15.75" customHeight="1" x14ac:dyDescent="0.25">
      <c r="B38" s="197"/>
      <c r="C38" s="146"/>
      <c r="D38" s="146"/>
      <c r="E38" s="146"/>
      <c r="F38" s="146"/>
      <c r="G38" s="146"/>
      <c r="H38" s="146"/>
      <c r="I38" s="146"/>
      <c r="J38" s="146"/>
      <c r="K38" s="146"/>
      <c r="L38" s="146"/>
      <c r="M38" s="146"/>
      <c r="N38" s="146"/>
      <c r="O38" s="136"/>
      <c r="P38" s="136"/>
      <c r="Q38" s="136"/>
    </row>
    <row r="39" spans="1:21" ht="15.75" customHeight="1" x14ac:dyDescent="0.25">
      <c r="B39" s="197"/>
      <c r="C39" s="146"/>
      <c r="D39" s="146"/>
      <c r="E39" s="146"/>
      <c r="F39" s="146"/>
      <c r="G39" s="146"/>
      <c r="H39" s="146"/>
      <c r="I39" s="146"/>
      <c r="J39" s="146"/>
      <c r="K39" s="146"/>
      <c r="L39" s="146"/>
      <c r="M39" s="146"/>
      <c r="N39" s="146"/>
      <c r="O39" s="136"/>
      <c r="P39" s="136"/>
      <c r="Q39" s="136"/>
    </row>
    <row r="40" spans="1:21" ht="15.75" customHeight="1" x14ac:dyDescent="0.25">
      <c r="B40" s="197"/>
      <c r="C40" s="146"/>
      <c r="D40" s="146"/>
      <c r="E40" s="146"/>
      <c r="F40" s="146"/>
      <c r="G40" s="146"/>
      <c r="H40" s="146"/>
      <c r="I40" s="146"/>
      <c r="J40" s="146"/>
      <c r="K40" s="146"/>
      <c r="L40" s="146"/>
      <c r="M40" s="146"/>
      <c r="N40" s="146"/>
      <c r="O40" s="136"/>
      <c r="P40" s="136"/>
      <c r="Q40" s="136"/>
    </row>
    <row r="41" spans="1:21" ht="15.75" customHeight="1" x14ac:dyDescent="0.25">
      <c r="B41" s="197"/>
      <c r="C41" s="146"/>
      <c r="D41" s="146"/>
      <c r="E41" s="146"/>
      <c r="F41" s="146"/>
      <c r="G41" s="146"/>
      <c r="H41" s="146"/>
      <c r="I41" s="146"/>
      <c r="J41" s="146"/>
      <c r="K41" s="146"/>
      <c r="L41" s="146"/>
      <c r="M41" s="146"/>
      <c r="N41" s="146"/>
      <c r="O41" s="136"/>
      <c r="P41" s="136"/>
      <c r="Q41" s="136"/>
    </row>
    <row r="42" spans="1:21" ht="15.75" customHeight="1" x14ac:dyDescent="0.25">
      <c r="B42" s="197"/>
      <c r="C42" s="146"/>
      <c r="D42" s="146"/>
      <c r="E42" s="146"/>
      <c r="F42" s="146"/>
      <c r="G42" s="146"/>
      <c r="H42" s="146"/>
      <c r="I42" s="146"/>
      <c r="J42" s="146"/>
      <c r="K42" s="146"/>
      <c r="L42" s="146"/>
      <c r="M42" s="146"/>
      <c r="N42" s="146"/>
      <c r="O42" s="136"/>
      <c r="P42" s="136"/>
      <c r="Q42" s="136"/>
    </row>
    <row r="43" spans="1:21" ht="15.75" customHeight="1" x14ac:dyDescent="0.25">
      <c r="B43" s="197"/>
      <c r="C43" s="146"/>
      <c r="D43" s="146"/>
      <c r="E43" s="146"/>
      <c r="F43" s="146"/>
      <c r="G43" s="146"/>
      <c r="H43" s="146"/>
      <c r="I43" s="146"/>
      <c r="J43" s="146"/>
      <c r="K43" s="146"/>
      <c r="L43" s="146"/>
      <c r="M43" s="146"/>
      <c r="N43" s="146"/>
      <c r="O43" s="136"/>
      <c r="P43" s="136"/>
      <c r="Q43" s="136"/>
    </row>
    <row r="44" spans="1:21" ht="15.75" customHeight="1" x14ac:dyDescent="0.25">
      <c r="B44" s="197"/>
      <c r="C44" s="146"/>
      <c r="D44" s="146"/>
      <c r="E44" s="146"/>
      <c r="F44" s="146"/>
      <c r="G44" s="146"/>
      <c r="H44" s="146"/>
      <c r="I44" s="146"/>
      <c r="J44" s="146"/>
      <c r="K44" s="146"/>
      <c r="L44" s="146"/>
      <c r="M44" s="146"/>
      <c r="N44" s="146"/>
      <c r="O44" s="136"/>
      <c r="P44" s="136"/>
      <c r="Q44" s="136"/>
    </row>
    <row r="45" spans="1:21" ht="15.75" customHeight="1" x14ac:dyDescent="0.25">
      <c r="B45" s="213"/>
      <c r="C45" s="214"/>
      <c r="D45" s="214"/>
      <c r="E45" s="214"/>
      <c r="F45" s="215"/>
      <c r="G45" s="216"/>
      <c r="H45" s="216"/>
      <c r="I45" s="216"/>
      <c r="J45" s="216"/>
      <c r="K45" s="216"/>
      <c r="L45" s="216"/>
      <c r="M45" s="164"/>
      <c r="N45" s="217"/>
      <c r="O45" s="218"/>
      <c r="P45" s="218"/>
      <c r="Q45" s="218"/>
    </row>
    <row r="46" spans="1:21" ht="15.75" customHeight="1" x14ac:dyDescent="0.25">
      <c r="B46" s="213"/>
      <c r="C46" s="214"/>
      <c r="D46" s="214"/>
      <c r="E46" s="214"/>
      <c r="F46" s="215"/>
      <c r="G46" s="216"/>
      <c r="H46" s="216"/>
      <c r="I46" s="216"/>
      <c r="J46" s="216"/>
      <c r="K46" s="216"/>
      <c r="L46" s="216"/>
      <c r="M46" s="164"/>
      <c r="N46" s="217"/>
      <c r="O46" s="218"/>
      <c r="P46" s="218"/>
      <c r="Q46" s="218"/>
    </row>
    <row r="47" spans="1:21" ht="15.75" customHeight="1" x14ac:dyDescent="0.25">
      <c r="B47" s="213"/>
      <c r="C47" s="214"/>
      <c r="D47" s="214"/>
      <c r="E47" s="214"/>
      <c r="F47" s="215"/>
      <c r="G47" s="216"/>
      <c r="H47" s="216"/>
      <c r="I47" s="216"/>
      <c r="J47" s="216"/>
      <c r="K47" s="216"/>
      <c r="L47" s="216"/>
      <c r="M47" s="164"/>
      <c r="N47" s="217"/>
      <c r="O47" s="218"/>
      <c r="P47" s="218"/>
      <c r="Q47" s="218"/>
    </row>
    <row r="48" spans="1:21" ht="15.75" customHeight="1" x14ac:dyDescent="0.25">
      <c r="B48" s="213"/>
      <c r="C48" s="214"/>
      <c r="D48" s="214"/>
      <c r="E48" s="214"/>
      <c r="F48" s="215"/>
      <c r="G48" s="216"/>
      <c r="H48" s="216"/>
      <c r="I48" s="216"/>
      <c r="J48" s="216"/>
      <c r="K48" s="216"/>
      <c r="L48" s="216"/>
      <c r="M48" s="164"/>
      <c r="N48" s="217"/>
      <c r="O48" s="218"/>
      <c r="P48" s="218"/>
      <c r="Q48" s="218"/>
    </row>
    <row r="49" spans="2:23" ht="15.75" customHeight="1" x14ac:dyDescent="0.25">
      <c r="B49" s="213"/>
      <c r="C49" s="214"/>
      <c r="D49" s="214"/>
      <c r="E49" s="214"/>
      <c r="F49" s="215"/>
      <c r="G49" s="216"/>
      <c r="H49" s="216"/>
      <c r="I49" s="216"/>
      <c r="J49" s="216"/>
      <c r="K49" s="216"/>
      <c r="L49" s="216"/>
      <c r="M49" s="164"/>
      <c r="N49" s="217"/>
      <c r="O49" s="218"/>
      <c r="P49" s="218"/>
      <c r="Q49" s="218"/>
    </row>
    <row r="50" spans="2:23" ht="15.75" customHeight="1" x14ac:dyDescent="0.25">
      <c r="B50" s="213"/>
      <c r="C50" s="214"/>
      <c r="D50" s="214"/>
      <c r="E50" s="214"/>
      <c r="F50" s="215"/>
      <c r="G50" s="216"/>
      <c r="H50" s="216"/>
      <c r="I50" s="216"/>
      <c r="J50" s="216"/>
      <c r="K50" s="216"/>
      <c r="L50" s="216"/>
      <c r="M50" s="164"/>
      <c r="N50" s="217"/>
      <c r="O50" s="218"/>
      <c r="P50" s="218"/>
      <c r="Q50" s="218"/>
      <c r="R50" s="144"/>
      <c r="S50" s="144"/>
      <c r="T50" s="144"/>
    </row>
    <row r="51" spans="2:23" ht="15.75" customHeight="1" x14ac:dyDescent="0.25">
      <c r="B51" s="213"/>
      <c r="C51" s="214"/>
      <c r="D51" s="214"/>
      <c r="E51" s="214"/>
      <c r="F51" s="215"/>
      <c r="G51" s="216"/>
      <c r="H51" s="216"/>
      <c r="I51" s="216"/>
      <c r="J51" s="216"/>
      <c r="K51" s="216"/>
      <c r="L51" s="216"/>
      <c r="M51" s="164"/>
      <c r="N51" s="217"/>
      <c r="O51" s="218"/>
      <c r="P51" s="218"/>
      <c r="Q51" s="218"/>
      <c r="R51" s="144"/>
      <c r="S51" s="144"/>
      <c r="T51" s="144"/>
    </row>
    <row r="52" spans="2:23" ht="15.75" customHeight="1" x14ac:dyDescent="0.25">
      <c r="P52" s="166"/>
      <c r="Q52" s="144"/>
      <c r="R52" s="144"/>
      <c r="S52" s="144"/>
      <c r="T52" s="166"/>
      <c r="V52" s="135" t="s">
        <v>301</v>
      </c>
      <c r="W52" s="173">
        <f>W18</f>
        <v>136642.48000000001</v>
      </c>
    </row>
    <row r="53" spans="2:23" ht="15.75" customHeight="1" x14ac:dyDescent="0.25">
      <c r="P53" s="144"/>
      <c r="Q53" s="144"/>
      <c r="R53" s="144"/>
      <c r="S53" s="144"/>
      <c r="T53" s="144"/>
    </row>
    <row r="54" spans="2:23" ht="15.75" customHeight="1" x14ac:dyDescent="0.25"/>
    <row r="55" spans="2:23" ht="15.75" customHeight="1" x14ac:dyDescent="0.25"/>
    <row r="56" spans="2:23" ht="15.75" customHeight="1" x14ac:dyDescent="0.25"/>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27:G27"/>
    <mergeCell ref="B33:I33"/>
    <mergeCell ref="B22:G22"/>
    <mergeCell ref="B24:G24"/>
    <mergeCell ref="B26:G26"/>
  </mergeCells>
  <conditionalFormatting sqref="A7:P17 U7:X17 R7:S17">
    <cfRule type="expression" dxfId="14" priority="1">
      <formula>MOD(ROW(),2)=0</formula>
    </cfRule>
  </conditionalFormatting>
  <hyperlinks>
    <hyperlink ref="B27" r:id="rId1"/>
  </hyperlinks>
  <printOptions horizontalCentered="1" gridLines="1"/>
  <pageMargins left="0" right="0" top="0.75" bottom="0.75" header="0.3" footer="0.3"/>
  <pageSetup scale="49" orientation="landscape" horizontalDpi="1200" verticalDpi="1200"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G7" activePane="bottomRight" state="frozen"/>
      <selection pane="topRight" activeCell="C1" sqref="C1"/>
      <selection pane="bottomLeft" activeCell="A7" sqref="A7"/>
      <selection pane="bottomRight" activeCell="X7" sqref="X7:X20"/>
    </sheetView>
  </sheetViews>
  <sheetFormatPr defaultColWidth="9.140625" defaultRowHeight="15" x14ac:dyDescent="0.25"/>
  <cols>
    <col min="1" max="1" width="7.85546875" style="135" customWidth="1"/>
    <col min="2" max="2" width="64.5703125" style="135" customWidth="1"/>
    <col min="3" max="3" width="33.42578125" style="135" customWidth="1"/>
    <col min="4" max="5" width="13.7109375" style="135" customWidth="1"/>
    <col min="6" max="6" width="19.42578125" style="135" bestFit="1" customWidth="1"/>
    <col min="7" max="7" width="23" style="137" bestFit="1" customWidth="1"/>
    <col min="8" max="8" width="11.28515625" style="135" customWidth="1"/>
    <col min="9" max="9" width="12.85546875" style="135" customWidth="1"/>
    <col min="10" max="10" width="13.42578125" style="135" customWidth="1"/>
    <col min="11" max="11" width="15.7109375" style="135" customWidth="1"/>
    <col min="12" max="12" width="9.5703125" style="135" bestFit="1" customWidth="1"/>
    <col min="13" max="13" width="19.7109375" style="135" customWidth="1"/>
    <col min="14" max="14" width="14.140625" style="135" bestFit="1" customWidth="1"/>
    <col min="15" max="15" width="13.7109375" style="135" customWidth="1"/>
    <col min="16" max="16" width="14.42578125" style="135" customWidth="1"/>
    <col min="17" max="17" width="3.7109375" style="135" customWidth="1"/>
    <col min="18" max="18" width="15.85546875" style="135" customWidth="1"/>
    <col min="19" max="19" width="14.140625" style="135" customWidth="1"/>
    <col min="20" max="20" width="3.7109375" style="135" customWidth="1"/>
    <col min="21" max="21" width="12.28515625" style="135" customWidth="1"/>
    <col min="22" max="22" width="15" style="135" bestFit="1" customWidth="1"/>
    <col min="23" max="23" width="14.85546875" style="135" customWidth="1"/>
    <col min="24" max="24" width="14.28515625" style="135" customWidth="1"/>
    <col min="25" max="16384" width="9.140625" style="135"/>
  </cols>
  <sheetData>
    <row r="1" spans="1:24" ht="15.75" customHeight="1" x14ac:dyDescent="0.25">
      <c r="A1" s="132" t="s">
        <v>163</v>
      </c>
      <c r="T1" s="141"/>
    </row>
    <row r="2" spans="1:24" ht="15.75" customHeight="1" x14ac:dyDescent="0.25">
      <c r="A2" s="138" t="str">
        <f>'#4030 Olympus International Acd'!A2</f>
        <v>Federal Grant Allocations/Reimbursements as of: 06/30/2023</v>
      </c>
      <c r="B2" s="202"/>
      <c r="N2" s="140"/>
      <c r="O2" s="140"/>
      <c r="Q2" s="141"/>
      <c r="R2" s="141"/>
      <c r="S2" s="141"/>
      <c r="T2" s="141"/>
    </row>
    <row r="3" spans="1:24" ht="15.75" customHeight="1" x14ac:dyDescent="0.25">
      <c r="A3" s="142" t="s">
        <v>164</v>
      </c>
      <c r="B3" s="132"/>
      <c r="D3" s="132"/>
      <c r="E3" s="132"/>
      <c r="F3" s="132"/>
      <c r="Q3" s="141"/>
      <c r="R3" s="141"/>
      <c r="S3" s="141"/>
      <c r="T3" s="141"/>
      <c r="U3" s="136"/>
      <c r="V3" s="143"/>
    </row>
    <row r="4" spans="1:24" ht="15.75" customHeight="1" x14ac:dyDescent="0.25">
      <c r="A4" s="132" t="s">
        <v>174</v>
      </c>
      <c r="N4" s="145"/>
      <c r="O4" s="145"/>
      <c r="P4" s="145"/>
      <c r="Q4" s="146"/>
      <c r="R4" s="141"/>
      <c r="S4" s="141"/>
      <c r="T4" s="146"/>
      <c r="U4" s="574" t="s">
        <v>211</v>
      </c>
      <c r="V4" s="574"/>
      <c r="W4" s="574"/>
      <c r="X4" s="147"/>
    </row>
    <row r="5" spans="1:24" ht="15.75" thickBot="1" x14ac:dyDescent="0.3">
      <c r="H5" s="148"/>
      <c r="I5" s="148"/>
      <c r="N5" s="145"/>
      <c r="O5" s="145"/>
      <c r="P5" s="145"/>
      <c r="Q5" s="146"/>
      <c r="R5" s="150"/>
      <c r="S5" s="150"/>
      <c r="T5" s="146"/>
      <c r="U5" s="577"/>
      <c r="V5" s="577"/>
      <c r="W5" s="577"/>
      <c r="X5" s="151"/>
    </row>
    <row r="6" spans="1:24" s="205" customFormat="1" ht="84"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4" s="238" customFormat="1" ht="15.75" customHeight="1" x14ac:dyDescent="0.25">
      <c r="A7" s="137">
        <v>4253</v>
      </c>
      <c r="B7" s="238" t="s">
        <v>114</v>
      </c>
      <c r="C7" s="238" t="s">
        <v>108</v>
      </c>
      <c r="D7" s="137" t="s">
        <v>216</v>
      </c>
      <c r="E7" s="137" t="s">
        <v>240</v>
      </c>
      <c r="F7" s="238" t="s">
        <v>217</v>
      </c>
      <c r="G7" s="238" t="s">
        <v>7</v>
      </c>
      <c r="H7" s="300">
        <v>2.7199999999999998E-2</v>
      </c>
      <c r="I7" s="300">
        <v>0.15010000000000001</v>
      </c>
      <c r="J7" s="171">
        <v>45107</v>
      </c>
      <c r="K7" s="171">
        <v>45108</v>
      </c>
      <c r="L7" s="171">
        <v>44743</v>
      </c>
      <c r="M7" s="137" t="s">
        <v>212</v>
      </c>
      <c r="N7" s="440">
        <v>17045.900000000001</v>
      </c>
      <c r="O7" s="439">
        <v>0</v>
      </c>
      <c r="P7" s="398">
        <f>N7+O7</f>
        <v>17045.900000000001</v>
      </c>
      <c r="Q7" s="437"/>
      <c r="R7" s="440">
        <v>0</v>
      </c>
      <c r="S7" s="398">
        <f>P7-R7</f>
        <v>17045.900000000001</v>
      </c>
      <c r="T7" s="436"/>
      <c r="U7" s="440">
        <v>17045.900000000001</v>
      </c>
      <c r="V7" s="439">
        <v>0</v>
      </c>
      <c r="W7" s="515">
        <f>U7+V7</f>
        <v>17045.900000000001</v>
      </c>
      <c r="X7" s="537">
        <v>0</v>
      </c>
    </row>
    <row r="8" spans="1:24" ht="15.75" customHeight="1" x14ac:dyDescent="0.25">
      <c r="A8" s="137">
        <v>4426</v>
      </c>
      <c r="B8" s="135" t="s">
        <v>320</v>
      </c>
      <c r="C8" s="293" t="s">
        <v>305</v>
      </c>
      <c r="D8" s="137" t="s">
        <v>183</v>
      </c>
      <c r="E8" s="137" t="s">
        <v>252</v>
      </c>
      <c r="F8" s="135" t="s">
        <v>184</v>
      </c>
      <c r="G8" s="238" t="s">
        <v>7</v>
      </c>
      <c r="H8" s="300">
        <v>2.7199999999999998E-2</v>
      </c>
      <c r="I8" s="300">
        <v>0.15010000000000001</v>
      </c>
      <c r="J8" s="171">
        <v>45199</v>
      </c>
      <c r="K8" s="171">
        <v>45214</v>
      </c>
      <c r="L8" s="171">
        <v>44201</v>
      </c>
      <c r="M8" s="137" t="s">
        <v>190</v>
      </c>
      <c r="N8" s="399">
        <v>92928.320000000007</v>
      </c>
      <c r="O8" s="385">
        <v>0</v>
      </c>
      <c r="P8" s="386">
        <f>N8+O8</f>
        <v>92928.320000000007</v>
      </c>
      <c r="Q8" s="130"/>
      <c r="R8" s="399">
        <v>92927.56</v>
      </c>
      <c r="S8" s="386">
        <f>P8-R8</f>
        <v>0.76000000000931323</v>
      </c>
      <c r="T8" s="178"/>
      <c r="U8" s="399">
        <v>0</v>
      </c>
      <c r="V8" s="385">
        <v>0</v>
      </c>
      <c r="W8" s="484">
        <f>U8+V8</f>
        <v>0</v>
      </c>
      <c r="X8" s="458">
        <f>S8-W8</f>
        <v>0.76000000000931323</v>
      </c>
    </row>
    <row r="9" spans="1:24" ht="15.75" customHeight="1" x14ac:dyDescent="0.25">
      <c r="A9" s="137">
        <v>4423</v>
      </c>
      <c r="B9" s="135" t="s">
        <v>210</v>
      </c>
      <c r="C9" s="293" t="s">
        <v>305</v>
      </c>
      <c r="D9" s="137" t="s">
        <v>183</v>
      </c>
      <c r="E9" s="137" t="s">
        <v>242</v>
      </c>
      <c r="F9" s="135" t="s">
        <v>196</v>
      </c>
      <c r="G9" s="238" t="s">
        <v>7</v>
      </c>
      <c r="H9" s="300">
        <v>2.7199999999999998E-2</v>
      </c>
      <c r="I9" s="300">
        <v>0.15010000000000001</v>
      </c>
      <c r="J9" s="171">
        <v>45199</v>
      </c>
      <c r="K9" s="171">
        <v>45214</v>
      </c>
      <c r="L9" s="171">
        <v>44201</v>
      </c>
      <c r="M9" s="137" t="s">
        <v>192</v>
      </c>
      <c r="N9" s="384">
        <v>50201.49</v>
      </c>
      <c r="O9" s="385">
        <v>0</v>
      </c>
      <c r="P9" s="390">
        <v>50201.49</v>
      </c>
      <c r="Q9" s="130"/>
      <c r="R9" s="399">
        <v>50201.49</v>
      </c>
      <c r="S9" s="390">
        <f t="shared" ref="S9:S20" si="0">P9-R9</f>
        <v>0</v>
      </c>
      <c r="T9" s="178"/>
      <c r="U9" s="399">
        <v>0</v>
      </c>
      <c r="V9" s="385">
        <v>0</v>
      </c>
      <c r="W9" s="483">
        <f t="shared" ref="W9:W20" si="1">U9+V9</f>
        <v>0</v>
      </c>
      <c r="X9" s="442">
        <f t="shared" ref="X9:X20" si="2">S9-W9</f>
        <v>0</v>
      </c>
    </row>
    <row r="10" spans="1:24" ht="15.75" customHeight="1" x14ac:dyDescent="0.25">
      <c r="A10" s="137">
        <v>4427</v>
      </c>
      <c r="B10" s="135" t="s">
        <v>193</v>
      </c>
      <c r="C10" s="293" t="s">
        <v>305</v>
      </c>
      <c r="D10" s="137" t="s">
        <v>183</v>
      </c>
      <c r="E10" s="137" t="s">
        <v>249</v>
      </c>
      <c r="F10" s="135" t="s">
        <v>195</v>
      </c>
      <c r="G10" s="238" t="s">
        <v>7</v>
      </c>
      <c r="H10" s="300">
        <v>2.7199999999999998E-2</v>
      </c>
      <c r="I10" s="300">
        <v>0.15010000000000001</v>
      </c>
      <c r="J10" s="171">
        <v>45199</v>
      </c>
      <c r="K10" s="171">
        <v>45214</v>
      </c>
      <c r="L10" s="171">
        <v>44201</v>
      </c>
      <c r="M10" s="137" t="s">
        <v>191</v>
      </c>
      <c r="N10" s="384">
        <v>10605.95</v>
      </c>
      <c r="O10" s="385">
        <v>0</v>
      </c>
      <c r="P10" s="390">
        <v>10605.95</v>
      </c>
      <c r="Q10" s="130"/>
      <c r="R10" s="399">
        <v>10605.95</v>
      </c>
      <c r="S10" s="390">
        <f t="shared" si="0"/>
        <v>0</v>
      </c>
      <c r="T10" s="178"/>
      <c r="U10" s="399">
        <v>0</v>
      </c>
      <c r="V10" s="385">
        <v>0</v>
      </c>
      <c r="W10" s="483">
        <f t="shared" si="1"/>
        <v>0</v>
      </c>
      <c r="X10" s="442">
        <f t="shared" si="2"/>
        <v>0</v>
      </c>
    </row>
    <row r="11" spans="1:24" ht="15.75" customHeight="1" x14ac:dyDescent="0.25">
      <c r="A11" s="137">
        <v>4428</v>
      </c>
      <c r="B11" s="135" t="s">
        <v>208</v>
      </c>
      <c r="C11" s="293" t="s">
        <v>305</v>
      </c>
      <c r="D11" s="137" t="s">
        <v>183</v>
      </c>
      <c r="E11" s="137" t="s">
        <v>241</v>
      </c>
      <c r="F11" s="135" t="s">
        <v>209</v>
      </c>
      <c r="G11" s="238" t="s">
        <v>7</v>
      </c>
      <c r="H11" s="300">
        <v>2.7199999999999998E-2</v>
      </c>
      <c r="I11" s="300">
        <v>0.15010000000000001</v>
      </c>
      <c r="J11" s="171">
        <v>45199</v>
      </c>
      <c r="K11" s="171">
        <v>45214</v>
      </c>
      <c r="L11" s="171">
        <v>44201</v>
      </c>
      <c r="M11" s="137" t="s">
        <v>230</v>
      </c>
      <c r="N11" s="384">
        <v>7332.88</v>
      </c>
      <c r="O11" s="385">
        <v>0</v>
      </c>
      <c r="P11" s="386">
        <f>N11+O11</f>
        <v>7332.88</v>
      </c>
      <c r="Q11" s="130"/>
      <c r="R11" s="399">
        <v>0</v>
      </c>
      <c r="S11" s="386">
        <f t="shared" si="0"/>
        <v>7332.88</v>
      </c>
      <c r="T11" s="178"/>
      <c r="U11" s="399">
        <v>0</v>
      </c>
      <c r="V11" s="385">
        <v>0</v>
      </c>
      <c r="W11" s="484">
        <f t="shared" si="1"/>
        <v>0</v>
      </c>
      <c r="X11" s="458">
        <f t="shared" si="2"/>
        <v>7332.88</v>
      </c>
    </row>
    <row r="12" spans="1:24" ht="15.75" customHeight="1" x14ac:dyDescent="0.25">
      <c r="A12" s="137">
        <v>4429</v>
      </c>
      <c r="B12" s="135" t="s">
        <v>298</v>
      </c>
      <c r="C12" s="293" t="s">
        <v>305</v>
      </c>
      <c r="D12" s="137" t="s">
        <v>183</v>
      </c>
      <c r="E12" s="137" t="s">
        <v>247</v>
      </c>
      <c r="F12" s="135" t="s">
        <v>207</v>
      </c>
      <c r="G12" s="238" t="s">
        <v>7</v>
      </c>
      <c r="H12" s="300">
        <v>2.7199999999999998E-2</v>
      </c>
      <c r="I12" s="300">
        <v>0.15010000000000001</v>
      </c>
      <c r="J12" s="171">
        <v>45199</v>
      </c>
      <c r="K12" s="171">
        <v>45214</v>
      </c>
      <c r="L12" s="171">
        <v>44201</v>
      </c>
      <c r="M12" s="137" t="s">
        <v>229</v>
      </c>
      <c r="N12" s="384">
        <v>855.19</v>
      </c>
      <c r="O12" s="385">
        <v>0</v>
      </c>
      <c r="P12" s="386">
        <f>N12+O12</f>
        <v>855.19</v>
      </c>
      <c r="Q12" s="130"/>
      <c r="R12" s="399">
        <v>0</v>
      </c>
      <c r="S12" s="386">
        <f t="shared" si="0"/>
        <v>855.19</v>
      </c>
      <c r="T12" s="178"/>
      <c r="U12" s="399">
        <v>0</v>
      </c>
      <c r="V12" s="385">
        <v>0</v>
      </c>
      <c r="W12" s="484">
        <f t="shared" si="1"/>
        <v>0</v>
      </c>
      <c r="X12" s="458">
        <f t="shared" si="2"/>
        <v>855.19</v>
      </c>
    </row>
    <row r="13" spans="1:24" ht="15.75" customHeight="1" x14ac:dyDescent="0.25">
      <c r="A13" s="137">
        <v>4452</v>
      </c>
      <c r="B13" s="135" t="s">
        <v>204</v>
      </c>
      <c r="C13" s="293" t="s">
        <v>200</v>
      </c>
      <c r="D13" s="137" t="s">
        <v>201</v>
      </c>
      <c r="E13" s="137" t="s">
        <v>245</v>
      </c>
      <c r="F13" s="135" t="s">
        <v>205</v>
      </c>
      <c r="G13" s="238" t="s">
        <v>7</v>
      </c>
      <c r="H13" s="300">
        <v>0.05</v>
      </c>
      <c r="I13" s="300">
        <v>0.15010000000000001</v>
      </c>
      <c r="J13" s="171">
        <v>45565</v>
      </c>
      <c r="K13" s="171">
        <v>45580</v>
      </c>
      <c r="L13" s="171">
        <v>44279</v>
      </c>
      <c r="M13" s="137" t="s">
        <v>203</v>
      </c>
      <c r="N13" s="384">
        <v>90834.28</v>
      </c>
      <c r="O13" s="385">
        <v>14.23</v>
      </c>
      <c r="P13" s="386">
        <f>N13+O13</f>
        <v>90848.51</v>
      </c>
      <c r="Q13" s="130"/>
      <c r="R13" s="399">
        <v>0</v>
      </c>
      <c r="S13" s="386">
        <f t="shared" si="0"/>
        <v>90848.51</v>
      </c>
      <c r="T13" s="178"/>
      <c r="U13" s="399">
        <v>0</v>
      </c>
      <c r="V13" s="385">
        <v>0</v>
      </c>
      <c r="W13" s="484">
        <f t="shared" si="1"/>
        <v>0</v>
      </c>
      <c r="X13" s="458">
        <f t="shared" si="2"/>
        <v>90848.51</v>
      </c>
    </row>
    <row r="14" spans="1:24" ht="15.75" customHeight="1" x14ac:dyDescent="0.25">
      <c r="A14" s="137">
        <v>4454</v>
      </c>
      <c r="B14" s="135" t="s">
        <v>306</v>
      </c>
      <c r="C14" s="293" t="s">
        <v>200</v>
      </c>
      <c r="D14" s="137" t="s">
        <v>201</v>
      </c>
      <c r="E14" s="137" t="s">
        <v>248</v>
      </c>
      <c r="F14" s="135" t="s">
        <v>228</v>
      </c>
      <c r="G14" s="238" t="s">
        <v>7</v>
      </c>
      <c r="H14" s="300">
        <v>0.05</v>
      </c>
      <c r="I14" s="300">
        <v>0.15010000000000001</v>
      </c>
      <c r="J14" s="171">
        <v>45565</v>
      </c>
      <c r="K14" s="171">
        <v>45580</v>
      </c>
      <c r="L14" s="171">
        <v>44279</v>
      </c>
      <c r="M14" s="137" t="s">
        <v>327</v>
      </c>
      <c r="N14" s="384">
        <v>6824.9</v>
      </c>
      <c r="O14" s="385">
        <v>125.75</v>
      </c>
      <c r="P14" s="386">
        <f>N14+O14</f>
        <v>6950.65</v>
      </c>
      <c r="Q14" s="130"/>
      <c r="R14" s="399">
        <v>0</v>
      </c>
      <c r="S14" s="386">
        <f t="shared" si="0"/>
        <v>6950.65</v>
      </c>
      <c r="T14" s="178"/>
      <c r="U14" s="399">
        <v>0</v>
      </c>
      <c r="V14" s="385">
        <v>0</v>
      </c>
      <c r="W14" s="484">
        <f t="shared" si="1"/>
        <v>0</v>
      </c>
      <c r="X14" s="458">
        <f t="shared" si="2"/>
        <v>6950.65</v>
      </c>
    </row>
    <row r="15" spans="1:24" ht="15.75" customHeight="1" x14ac:dyDescent="0.25">
      <c r="A15" s="137">
        <v>4457</v>
      </c>
      <c r="B15" s="135" t="s">
        <v>266</v>
      </c>
      <c r="C15" s="293" t="s">
        <v>200</v>
      </c>
      <c r="D15" s="137" t="s">
        <v>201</v>
      </c>
      <c r="E15" s="137" t="s">
        <v>267</v>
      </c>
      <c r="F15" s="135" t="s">
        <v>268</v>
      </c>
      <c r="G15" s="238" t="s">
        <v>7</v>
      </c>
      <c r="H15" s="300">
        <v>0.05</v>
      </c>
      <c r="I15" s="300">
        <v>0.15010000000000001</v>
      </c>
      <c r="J15" s="171">
        <v>45565</v>
      </c>
      <c r="K15" s="171">
        <v>45580</v>
      </c>
      <c r="L15" s="171">
        <v>44279</v>
      </c>
      <c r="M15" s="137" t="s">
        <v>312</v>
      </c>
      <c r="N15" s="384">
        <v>3248.4500000000003</v>
      </c>
      <c r="O15" s="385">
        <v>0</v>
      </c>
      <c r="P15" s="386">
        <f t="shared" ref="P15:P20" si="3">N15+O15</f>
        <v>3248.4500000000003</v>
      </c>
      <c r="Q15" s="130"/>
      <c r="R15" s="399">
        <v>0</v>
      </c>
      <c r="S15" s="386">
        <f t="shared" si="0"/>
        <v>3248.4500000000003</v>
      </c>
      <c r="T15" s="178"/>
      <c r="U15" s="399">
        <v>0</v>
      </c>
      <c r="V15" s="385">
        <v>0</v>
      </c>
      <c r="W15" s="484">
        <f t="shared" si="1"/>
        <v>0</v>
      </c>
      <c r="X15" s="458">
        <f t="shared" si="2"/>
        <v>3248.4500000000003</v>
      </c>
    </row>
    <row r="16" spans="1:24" ht="15.75" customHeight="1" x14ac:dyDescent="0.25">
      <c r="A16" s="137">
        <v>4459</v>
      </c>
      <c r="B16" s="135" t="s">
        <v>243</v>
      </c>
      <c r="C16" s="293" t="s">
        <v>200</v>
      </c>
      <c r="D16" s="137" t="s">
        <v>201</v>
      </c>
      <c r="E16" s="137" t="s">
        <v>244</v>
      </c>
      <c r="F16" s="135" t="s">
        <v>202</v>
      </c>
      <c r="G16" s="238" t="s">
        <v>7</v>
      </c>
      <c r="H16" s="300">
        <v>0.05</v>
      </c>
      <c r="I16" s="300">
        <v>0.15010000000000001</v>
      </c>
      <c r="J16" s="171">
        <v>45565</v>
      </c>
      <c r="K16" s="171">
        <v>45580</v>
      </c>
      <c r="L16" s="171">
        <v>44279</v>
      </c>
      <c r="M16" s="137" t="s">
        <v>203</v>
      </c>
      <c r="N16" s="384">
        <v>363337.12</v>
      </c>
      <c r="O16" s="385">
        <v>56.92</v>
      </c>
      <c r="P16" s="386">
        <f t="shared" si="3"/>
        <v>363394.04</v>
      </c>
      <c r="Q16" s="130"/>
      <c r="R16" s="399">
        <v>0</v>
      </c>
      <c r="S16" s="386">
        <f t="shared" si="0"/>
        <v>363394.04</v>
      </c>
      <c r="T16" s="178"/>
      <c r="U16" s="399">
        <v>125570.22</v>
      </c>
      <c r="V16" s="385">
        <v>0</v>
      </c>
      <c r="W16" s="484">
        <f t="shared" si="1"/>
        <v>125570.22</v>
      </c>
      <c r="X16" s="458">
        <f t="shared" si="2"/>
        <v>237823.81999999998</v>
      </c>
    </row>
    <row r="17" spans="1:24" ht="15.75" customHeight="1" x14ac:dyDescent="0.25">
      <c r="A17" s="137">
        <v>4461</v>
      </c>
      <c r="B17" s="135" t="s">
        <v>288</v>
      </c>
      <c r="C17" s="293" t="s">
        <v>200</v>
      </c>
      <c r="D17" s="137" t="s">
        <v>201</v>
      </c>
      <c r="E17" s="137" t="s">
        <v>273</v>
      </c>
      <c r="F17" s="135" t="s">
        <v>274</v>
      </c>
      <c r="G17" s="238" t="s">
        <v>7</v>
      </c>
      <c r="H17" s="300">
        <v>0.05</v>
      </c>
      <c r="I17" s="300">
        <v>0.15010000000000001</v>
      </c>
      <c r="J17" s="171">
        <v>45565</v>
      </c>
      <c r="K17" s="171">
        <v>45580</v>
      </c>
      <c r="L17" s="171">
        <v>44279</v>
      </c>
      <c r="M17" s="137" t="s">
        <v>310</v>
      </c>
      <c r="N17" s="384">
        <v>3694.2000000000003</v>
      </c>
      <c r="O17" s="385">
        <v>0</v>
      </c>
      <c r="P17" s="386">
        <f t="shared" si="3"/>
        <v>3694.2000000000003</v>
      </c>
      <c r="Q17" s="130"/>
      <c r="R17" s="399">
        <v>0</v>
      </c>
      <c r="S17" s="386">
        <f t="shared" si="0"/>
        <v>3694.2000000000003</v>
      </c>
      <c r="T17" s="178"/>
      <c r="U17" s="399">
        <v>0</v>
      </c>
      <c r="V17" s="385">
        <v>0</v>
      </c>
      <c r="W17" s="484">
        <f t="shared" si="1"/>
        <v>0</v>
      </c>
      <c r="X17" s="458">
        <f t="shared" si="2"/>
        <v>3694.2000000000003</v>
      </c>
    </row>
    <row r="18" spans="1:24" ht="15.75" customHeight="1" x14ac:dyDescent="0.25">
      <c r="A18" s="137">
        <v>4462</v>
      </c>
      <c r="B18" s="135" t="s">
        <v>289</v>
      </c>
      <c r="C18" s="293" t="s">
        <v>200</v>
      </c>
      <c r="D18" s="137" t="s">
        <v>201</v>
      </c>
      <c r="E18" s="137" t="s">
        <v>275</v>
      </c>
      <c r="F18" s="135" t="s">
        <v>276</v>
      </c>
      <c r="G18" s="238" t="s">
        <v>7</v>
      </c>
      <c r="H18" s="300">
        <v>0.05</v>
      </c>
      <c r="I18" s="300">
        <v>0.15010000000000001</v>
      </c>
      <c r="J18" s="171">
        <v>45565</v>
      </c>
      <c r="K18" s="171">
        <v>45580</v>
      </c>
      <c r="L18" s="171">
        <v>44279</v>
      </c>
      <c r="M18" s="137" t="s">
        <v>311</v>
      </c>
      <c r="N18" s="384">
        <v>5380.07</v>
      </c>
      <c r="O18" s="385">
        <v>0</v>
      </c>
      <c r="P18" s="386">
        <f t="shared" si="3"/>
        <v>5380.07</v>
      </c>
      <c r="Q18" s="130"/>
      <c r="R18" s="399">
        <v>0</v>
      </c>
      <c r="S18" s="386">
        <f t="shared" si="0"/>
        <v>5380.07</v>
      </c>
      <c r="T18" s="178"/>
      <c r="U18" s="399">
        <v>0</v>
      </c>
      <c r="V18" s="385">
        <v>0</v>
      </c>
      <c r="W18" s="484">
        <f t="shared" si="1"/>
        <v>0</v>
      </c>
      <c r="X18" s="458">
        <f t="shared" si="2"/>
        <v>5380.07</v>
      </c>
    </row>
    <row r="19" spans="1:24" ht="15.75" customHeight="1" x14ac:dyDescent="0.25">
      <c r="A19" s="137">
        <v>4463</v>
      </c>
      <c r="B19" s="135" t="s">
        <v>290</v>
      </c>
      <c r="C19" s="293" t="s">
        <v>200</v>
      </c>
      <c r="D19" s="137" t="s">
        <v>201</v>
      </c>
      <c r="E19" s="137" t="s">
        <v>277</v>
      </c>
      <c r="F19" s="135" t="s">
        <v>278</v>
      </c>
      <c r="G19" s="238" t="s">
        <v>7</v>
      </c>
      <c r="H19" s="300">
        <v>0.05</v>
      </c>
      <c r="I19" s="300">
        <v>0.15010000000000001</v>
      </c>
      <c r="J19" s="171">
        <v>45565</v>
      </c>
      <c r="K19" s="171">
        <v>45580</v>
      </c>
      <c r="L19" s="171">
        <v>44279</v>
      </c>
      <c r="M19" s="137" t="s">
        <v>308</v>
      </c>
      <c r="N19" s="384">
        <v>18143.37</v>
      </c>
      <c r="O19" s="385">
        <v>0</v>
      </c>
      <c r="P19" s="386">
        <f t="shared" si="3"/>
        <v>18143.37</v>
      </c>
      <c r="Q19" s="130"/>
      <c r="R19" s="399">
        <v>0</v>
      </c>
      <c r="S19" s="386">
        <f t="shared" si="0"/>
        <v>18143.37</v>
      </c>
      <c r="T19" s="178"/>
      <c r="U19" s="399">
        <v>0</v>
      </c>
      <c r="V19" s="385">
        <v>0</v>
      </c>
      <c r="W19" s="484">
        <f t="shared" si="1"/>
        <v>0</v>
      </c>
      <c r="X19" s="458">
        <f t="shared" si="2"/>
        <v>18143.37</v>
      </c>
    </row>
    <row r="20" spans="1:24" ht="15.75" customHeight="1" x14ac:dyDescent="0.25">
      <c r="A20" s="137">
        <v>4464</v>
      </c>
      <c r="B20" s="135" t="s">
        <v>307</v>
      </c>
      <c r="C20" s="293" t="s">
        <v>313</v>
      </c>
      <c r="D20" s="137" t="s">
        <v>183</v>
      </c>
      <c r="E20" s="137" t="s">
        <v>279</v>
      </c>
      <c r="F20" s="135" t="s">
        <v>280</v>
      </c>
      <c r="G20" s="238" t="s">
        <v>7</v>
      </c>
      <c r="H20" s="300">
        <v>0.05</v>
      </c>
      <c r="I20" s="300">
        <v>0.15010000000000001</v>
      </c>
      <c r="J20" s="171">
        <v>45199</v>
      </c>
      <c r="K20" s="171">
        <v>45214</v>
      </c>
      <c r="L20" s="171">
        <v>44201</v>
      </c>
      <c r="M20" s="300" t="s">
        <v>309</v>
      </c>
      <c r="N20" s="435">
        <v>15767.7</v>
      </c>
      <c r="O20" s="401">
        <v>0</v>
      </c>
      <c r="P20" s="402">
        <f t="shared" si="3"/>
        <v>15767.7</v>
      </c>
      <c r="Q20" s="178"/>
      <c r="R20" s="435">
        <v>0</v>
      </c>
      <c r="S20" s="402">
        <f t="shared" si="0"/>
        <v>15767.7</v>
      </c>
      <c r="T20" s="178"/>
      <c r="U20" s="435">
        <v>15292.23</v>
      </c>
      <c r="V20" s="401">
        <v>0</v>
      </c>
      <c r="W20" s="485">
        <f t="shared" si="1"/>
        <v>15292.23</v>
      </c>
      <c r="X20" s="488">
        <f t="shared" si="2"/>
        <v>475.47000000000116</v>
      </c>
    </row>
    <row r="21" spans="1:24" ht="15.75" customHeight="1" thickBot="1" x14ac:dyDescent="0.3">
      <c r="C21" s="137"/>
      <c r="D21" s="137"/>
      <c r="E21" s="137"/>
      <c r="J21" s="201"/>
      <c r="K21" s="201"/>
      <c r="L21" s="201" t="s">
        <v>91</v>
      </c>
      <c r="M21" s="175" t="s">
        <v>38</v>
      </c>
      <c r="N21" s="387">
        <f>SUM(N7:N20)</f>
        <v>686199.81999999983</v>
      </c>
      <c r="O21" s="388">
        <f>SUM(O20:O20)</f>
        <v>0</v>
      </c>
      <c r="P21" s="389">
        <f>SUM(P7:P20)</f>
        <v>686396.71999999986</v>
      </c>
      <c r="Q21" s="130"/>
      <c r="R21" s="387">
        <f>SUM(R20:R20)</f>
        <v>0</v>
      </c>
      <c r="S21" s="389">
        <f>SUM(S7:S20)</f>
        <v>532661.72</v>
      </c>
      <c r="T21" s="178"/>
      <c r="U21" s="387">
        <f>SUM(U20:U20)</f>
        <v>15292.23</v>
      </c>
      <c r="V21" s="417">
        <f>SUM(V20:V20)</f>
        <v>0</v>
      </c>
      <c r="W21" s="505">
        <f>SUM(W7:W20)</f>
        <v>157908.35</v>
      </c>
      <c r="X21" s="506">
        <f>SUM(X7:X20)</f>
        <v>374753.37</v>
      </c>
    </row>
    <row r="22" spans="1:24" ht="15.75" customHeight="1" thickTop="1" x14ac:dyDescent="0.25">
      <c r="C22" s="137"/>
      <c r="D22" s="137"/>
      <c r="E22" s="137"/>
      <c r="J22" s="201"/>
      <c r="K22" s="201"/>
      <c r="L22" s="201"/>
      <c r="M22" s="175"/>
      <c r="N22" s="173"/>
      <c r="O22" s="173"/>
      <c r="P22" s="173"/>
      <c r="Q22" s="173"/>
      <c r="R22" s="173"/>
      <c r="S22" s="173"/>
      <c r="T22" s="172"/>
      <c r="U22" s="141"/>
    </row>
    <row r="23" spans="1:24" ht="15.75" customHeight="1" x14ac:dyDescent="0.25">
      <c r="B23" s="132" t="s">
        <v>111</v>
      </c>
      <c r="C23" s="185"/>
      <c r="D23" s="185"/>
      <c r="E23" s="185"/>
      <c r="T23" s="141"/>
      <c r="U23" s="141"/>
    </row>
    <row r="24" spans="1:24" ht="15.75" customHeight="1" x14ac:dyDescent="0.25">
      <c r="B24" s="576" t="s">
        <v>352</v>
      </c>
      <c r="C24" s="576"/>
      <c r="D24" s="576"/>
      <c r="E24" s="576"/>
      <c r="F24" s="576"/>
      <c r="G24" s="576"/>
      <c r="T24" s="141"/>
      <c r="U24" s="141"/>
    </row>
    <row r="25" spans="1:24" ht="15.75" customHeight="1" x14ac:dyDescent="0.25">
      <c r="C25" s="185"/>
      <c r="D25" s="185"/>
      <c r="E25" s="185"/>
      <c r="T25" s="141"/>
      <c r="U25" s="141"/>
    </row>
    <row r="26" spans="1:24" ht="15.75" customHeight="1" x14ac:dyDescent="0.25">
      <c r="B26" s="576" t="s">
        <v>115</v>
      </c>
      <c r="C26" s="576"/>
      <c r="D26" s="576"/>
      <c r="E26" s="576"/>
      <c r="F26" s="576"/>
      <c r="G26" s="576"/>
      <c r="T26" s="141"/>
      <c r="U26" s="141"/>
    </row>
    <row r="27" spans="1:24" ht="15.75" customHeight="1" x14ac:dyDescent="0.25">
      <c r="B27" s="179"/>
      <c r="C27" s="179"/>
      <c r="D27" s="179"/>
      <c r="E27" s="179"/>
      <c r="F27" s="179"/>
      <c r="T27" s="141"/>
      <c r="U27" s="141"/>
    </row>
    <row r="28" spans="1:24" ht="15.75" customHeight="1" x14ac:dyDescent="0.25">
      <c r="B28" s="576" t="s">
        <v>139</v>
      </c>
      <c r="C28" s="576"/>
      <c r="D28" s="576"/>
      <c r="E28" s="576"/>
      <c r="F28" s="576"/>
      <c r="G28" s="576"/>
      <c r="T28" s="141"/>
      <c r="U28" s="141"/>
    </row>
    <row r="29" spans="1:24" ht="15.75" customHeight="1" x14ac:dyDescent="0.25">
      <c r="B29" s="589" t="s">
        <v>138</v>
      </c>
      <c r="C29" s="576"/>
      <c r="D29" s="576"/>
      <c r="E29" s="576"/>
      <c r="F29" s="576"/>
      <c r="G29" s="576"/>
      <c r="T29" s="141"/>
      <c r="U29" s="141"/>
    </row>
    <row r="30" spans="1:24" ht="15.75" customHeight="1" x14ac:dyDescent="0.25">
      <c r="B30" s="179"/>
      <c r="C30" s="179"/>
      <c r="D30" s="179"/>
      <c r="E30" s="179"/>
      <c r="F30" s="179"/>
      <c r="T30" s="141"/>
      <c r="U30" s="141"/>
    </row>
    <row r="31" spans="1:24" ht="15.75" customHeight="1" x14ac:dyDescent="0.25">
      <c r="B31" s="131" t="s">
        <v>98</v>
      </c>
      <c r="C31" s="183" t="s">
        <v>101</v>
      </c>
      <c r="D31" s="183" t="s">
        <v>102</v>
      </c>
      <c r="E31" s="183"/>
      <c r="F31" s="179"/>
      <c r="T31" s="141"/>
      <c r="U31" s="141"/>
    </row>
    <row r="32" spans="1:24" ht="15.75" customHeight="1" x14ac:dyDescent="0.25">
      <c r="B32" s="135" t="s">
        <v>315</v>
      </c>
      <c r="C32" s="185" t="s">
        <v>234</v>
      </c>
      <c r="D32" s="185" t="s">
        <v>235</v>
      </c>
      <c r="E32" s="185"/>
      <c r="T32" s="141"/>
      <c r="U32" s="141"/>
    </row>
    <row r="33" spans="2:21" ht="15.75" customHeight="1" x14ac:dyDescent="0.25">
      <c r="B33" s="135" t="s">
        <v>316</v>
      </c>
      <c r="C33" s="185" t="s">
        <v>234</v>
      </c>
      <c r="D33" s="185" t="s">
        <v>235</v>
      </c>
      <c r="E33" s="185"/>
      <c r="T33" s="141"/>
      <c r="U33" s="141"/>
    </row>
    <row r="34" spans="2:21" ht="15.75" customHeight="1" x14ac:dyDescent="0.25">
      <c r="C34" s="185"/>
      <c r="D34" s="185"/>
      <c r="E34" s="185"/>
      <c r="T34" s="141"/>
      <c r="U34" s="141"/>
    </row>
    <row r="35" spans="2:21" ht="15.75" customHeight="1" x14ac:dyDescent="0.25">
      <c r="B35" s="572" t="s">
        <v>214</v>
      </c>
      <c r="C35" s="572"/>
      <c r="D35" s="572"/>
      <c r="E35" s="572"/>
      <c r="F35" s="572"/>
      <c r="G35" s="572"/>
      <c r="H35" s="572"/>
      <c r="I35" s="572"/>
      <c r="J35" s="141"/>
      <c r="K35" s="141"/>
      <c r="L35" s="141"/>
      <c r="M35" s="141"/>
      <c r="N35" s="141"/>
      <c r="O35" s="141"/>
      <c r="P35" s="141"/>
      <c r="Q35" s="141"/>
      <c r="R35" s="141"/>
      <c r="S35" s="141"/>
      <c r="T35" s="141"/>
      <c r="U35" s="141"/>
    </row>
    <row r="36" spans="2:21" ht="15.75" customHeight="1" x14ac:dyDescent="0.25">
      <c r="B36" s="128" t="s">
        <v>215</v>
      </c>
      <c r="C36" s="185"/>
      <c r="D36" s="185"/>
      <c r="E36" s="185"/>
      <c r="J36" s="141"/>
      <c r="K36" s="141"/>
      <c r="L36" s="141"/>
      <c r="M36" s="141"/>
      <c r="N36" s="141"/>
      <c r="O36" s="141"/>
      <c r="P36" s="141"/>
      <c r="Q36" s="141"/>
      <c r="R36" s="141"/>
      <c r="S36" s="141"/>
      <c r="T36" s="141"/>
      <c r="U36" s="141"/>
    </row>
    <row r="37" spans="2:21" ht="15.75" customHeight="1" x14ac:dyDescent="0.25">
      <c r="B37" s="207"/>
      <c r="C37" s="208"/>
      <c r="D37" s="208"/>
      <c r="E37" s="208"/>
      <c r="F37" s="141"/>
      <c r="G37" s="208"/>
      <c r="H37" s="141"/>
      <c r="I37" s="141"/>
      <c r="J37" s="141"/>
      <c r="K37" s="141"/>
      <c r="L37" s="141"/>
      <c r="M37" s="141"/>
      <c r="N37" s="141"/>
      <c r="O37" s="141"/>
      <c r="P37" s="141"/>
      <c r="Q37" s="141"/>
      <c r="R37" s="141"/>
      <c r="S37" s="141"/>
      <c r="T37" s="141"/>
      <c r="U37" s="141"/>
    </row>
    <row r="38" spans="2:21" ht="15.75" customHeight="1" x14ac:dyDescent="0.25">
      <c r="B38" s="209"/>
      <c r="C38" s="189"/>
      <c r="D38" s="189"/>
      <c r="E38" s="189"/>
      <c r="F38" s="187"/>
      <c r="G38" s="189"/>
      <c r="H38" s="187"/>
      <c r="I38" s="187"/>
      <c r="J38" s="187"/>
      <c r="K38" s="187"/>
      <c r="L38" s="187"/>
      <c r="M38" s="187"/>
      <c r="N38" s="187"/>
      <c r="O38" s="187"/>
      <c r="P38" s="187"/>
      <c r="Q38" s="187"/>
      <c r="R38" s="302" t="s">
        <v>355</v>
      </c>
      <c r="S38" s="190"/>
      <c r="T38" s="303"/>
    </row>
    <row r="39" spans="2:21" ht="15.75" customHeight="1" x14ac:dyDescent="0.25">
      <c r="B39" s="191" t="s">
        <v>354</v>
      </c>
      <c r="C39" s="193" t="s">
        <v>2</v>
      </c>
      <c r="D39" s="193"/>
      <c r="E39" s="193"/>
      <c r="F39" s="193" t="s">
        <v>34</v>
      </c>
      <c r="G39" s="193" t="s">
        <v>35</v>
      </c>
      <c r="H39" s="193"/>
      <c r="I39" s="193"/>
      <c r="J39" s="193"/>
      <c r="K39" s="193"/>
      <c r="L39" s="193"/>
      <c r="M39" s="193" t="s">
        <v>36</v>
      </c>
      <c r="N39" s="193" t="s">
        <v>37</v>
      </c>
      <c r="O39" s="194"/>
      <c r="P39" s="194"/>
      <c r="Q39" s="194"/>
      <c r="R39" s="195" t="s">
        <v>81</v>
      </c>
      <c r="S39" s="196"/>
      <c r="T39" s="304"/>
    </row>
    <row r="40" spans="2:21" ht="15.75" customHeight="1" x14ac:dyDescent="0.25">
      <c r="B40" s="197"/>
      <c r="C40" s="146"/>
      <c r="D40" s="146"/>
      <c r="E40" s="146"/>
      <c r="F40" s="146"/>
      <c r="G40" s="146"/>
      <c r="H40" s="146"/>
      <c r="I40" s="146"/>
      <c r="J40" s="146"/>
      <c r="K40" s="146"/>
      <c r="L40" s="146"/>
      <c r="M40" s="146"/>
      <c r="N40" s="146"/>
      <c r="O40" s="136"/>
      <c r="P40" s="136"/>
      <c r="Q40" s="136"/>
    </row>
    <row r="41" spans="2:21" ht="15.75" customHeight="1" x14ac:dyDescent="0.25">
      <c r="B41" s="197"/>
      <c r="C41" s="146"/>
      <c r="D41" s="146"/>
      <c r="E41" s="146"/>
      <c r="F41" s="146"/>
      <c r="G41" s="146"/>
      <c r="H41" s="146"/>
      <c r="I41" s="146"/>
      <c r="J41" s="146"/>
      <c r="K41" s="146"/>
      <c r="L41" s="146"/>
      <c r="M41" s="146"/>
      <c r="N41" s="146"/>
      <c r="O41" s="136"/>
      <c r="P41" s="136"/>
      <c r="Q41" s="136"/>
      <c r="R41" s="305"/>
      <c r="S41" s="306"/>
      <c r="T41" s="306"/>
    </row>
    <row r="42" spans="2:21" ht="15.75" customHeight="1" x14ac:dyDescent="0.25">
      <c r="B42" s="147"/>
      <c r="C42" s="146"/>
      <c r="D42" s="146"/>
      <c r="E42" s="146"/>
      <c r="F42" s="146"/>
    </row>
    <row r="43" spans="2:21" ht="15.75" customHeight="1" x14ac:dyDescent="0.25">
      <c r="B43" s="213"/>
      <c r="C43" s="214"/>
      <c r="D43" s="214"/>
      <c r="E43" s="214"/>
      <c r="F43" s="215"/>
      <c r="G43" s="216"/>
      <c r="H43" s="216"/>
      <c r="I43" s="216"/>
      <c r="J43" s="216"/>
      <c r="K43" s="216"/>
      <c r="L43" s="216"/>
      <c r="M43" s="164"/>
      <c r="N43" s="217"/>
      <c r="O43" s="218"/>
      <c r="P43" s="218"/>
      <c r="Q43" s="218"/>
    </row>
    <row r="44" spans="2:21" ht="15.75" customHeight="1" x14ac:dyDescent="0.25">
      <c r="B44" s="213"/>
      <c r="C44" s="214"/>
      <c r="D44" s="214"/>
      <c r="E44" s="214"/>
      <c r="F44" s="215"/>
      <c r="G44" s="216"/>
      <c r="H44" s="216"/>
      <c r="I44" s="216"/>
      <c r="J44" s="216"/>
      <c r="K44" s="216"/>
      <c r="L44" s="216"/>
      <c r="M44" s="164"/>
      <c r="N44" s="217"/>
      <c r="O44" s="218"/>
      <c r="P44" s="218"/>
      <c r="Q44" s="218"/>
    </row>
    <row r="45" spans="2:21" ht="15.75" customHeight="1" x14ac:dyDescent="0.25">
      <c r="B45" s="213"/>
      <c r="C45" s="214"/>
      <c r="D45" s="214"/>
      <c r="E45" s="214"/>
      <c r="F45" s="215"/>
      <c r="G45" s="216"/>
      <c r="H45" s="216"/>
      <c r="I45" s="216"/>
      <c r="J45" s="216"/>
      <c r="K45" s="216"/>
      <c r="L45" s="216"/>
      <c r="M45" s="164"/>
      <c r="N45" s="217"/>
      <c r="O45" s="218"/>
      <c r="P45" s="218"/>
      <c r="Q45" s="218"/>
    </row>
    <row r="46" spans="2:21" ht="15.75" customHeight="1" x14ac:dyDescent="0.25">
      <c r="B46" s="213"/>
      <c r="C46" s="214"/>
      <c r="D46" s="214"/>
      <c r="E46" s="214"/>
      <c r="F46" s="215"/>
      <c r="G46" s="216"/>
      <c r="H46" s="216"/>
      <c r="I46" s="216"/>
      <c r="J46" s="216"/>
      <c r="K46" s="216"/>
      <c r="L46" s="216"/>
      <c r="M46" s="164"/>
      <c r="N46" s="217"/>
      <c r="O46" s="218"/>
      <c r="P46" s="218"/>
      <c r="Q46" s="218"/>
    </row>
    <row r="47" spans="2:21" ht="15.75" customHeight="1" x14ac:dyDescent="0.25"/>
    <row r="48" spans="2:21" ht="15.75" customHeight="1" x14ac:dyDescent="0.25"/>
    <row r="49" spans="16:23" ht="15.75" customHeight="1" x14ac:dyDescent="0.25"/>
    <row r="50" spans="16:23" ht="15.75" customHeight="1" x14ac:dyDescent="0.25"/>
    <row r="51" spans="16:23" ht="15.75" customHeight="1" x14ac:dyDescent="0.25">
      <c r="P51" s="144"/>
      <c r="Q51" s="144"/>
      <c r="R51" s="144"/>
      <c r="S51" s="144"/>
      <c r="T51" s="144"/>
      <c r="U51" s="144"/>
    </row>
    <row r="52" spans="16:23" ht="15.75" customHeight="1" x14ac:dyDescent="0.25">
      <c r="P52" s="144"/>
      <c r="Q52" s="144"/>
      <c r="R52" s="144"/>
      <c r="S52" s="144"/>
      <c r="T52" s="144"/>
      <c r="U52" s="144"/>
      <c r="V52" s="135" t="s">
        <v>301</v>
      </c>
      <c r="W52" s="173">
        <f>W21</f>
        <v>157908.35</v>
      </c>
    </row>
    <row r="53" spans="16:23" ht="15.75" customHeight="1" x14ac:dyDescent="0.25">
      <c r="P53" s="144"/>
      <c r="Q53" s="144"/>
      <c r="R53" s="144"/>
      <c r="S53" s="144"/>
      <c r="T53" s="144"/>
      <c r="U53" s="144"/>
    </row>
    <row r="54" spans="16:23" ht="15.75" customHeight="1" x14ac:dyDescent="0.25">
      <c r="P54" s="166"/>
      <c r="Q54" s="144"/>
      <c r="R54" s="144"/>
      <c r="S54" s="144"/>
      <c r="T54" s="166"/>
      <c r="U54" s="144"/>
    </row>
    <row r="55" spans="16:23" ht="15.75" customHeight="1" x14ac:dyDescent="0.25">
      <c r="P55" s="144"/>
      <c r="Q55" s="144"/>
      <c r="R55" s="144"/>
      <c r="S55" s="144"/>
      <c r="T55" s="144"/>
      <c r="U55" s="144"/>
    </row>
    <row r="56" spans="16:23" ht="15.75" customHeight="1" x14ac:dyDescent="0.25">
      <c r="P56" s="144"/>
      <c r="Q56" s="144"/>
      <c r="R56" s="144"/>
      <c r="S56" s="144"/>
      <c r="T56" s="144"/>
      <c r="U56" s="144"/>
    </row>
    <row r="57" spans="16:23" ht="15.75" customHeight="1" x14ac:dyDescent="0.25">
      <c r="P57" s="144"/>
      <c r="Q57" s="144"/>
      <c r="R57" s="144"/>
      <c r="S57" s="144"/>
      <c r="T57" s="144"/>
      <c r="U57" s="144"/>
    </row>
    <row r="58" spans="16:23" ht="15.75" customHeight="1" x14ac:dyDescent="0.25">
      <c r="P58" s="144"/>
      <c r="Q58" s="144"/>
      <c r="R58" s="144"/>
      <c r="S58" s="144"/>
      <c r="T58" s="144"/>
      <c r="U58" s="144"/>
    </row>
    <row r="59" spans="16:23" ht="15.75" customHeight="1" x14ac:dyDescent="0.25"/>
    <row r="60" spans="16:23" ht="15.75" customHeight="1" x14ac:dyDescent="0.25"/>
    <row r="61" spans="16:23" ht="15.75" customHeight="1" x14ac:dyDescent="0.25"/>
    <row r="62" spans="16:23" ht="15.75" customHeight="1" x14ac:dyDescent="0.25"/>
    <row r="63" spans="16:23" ht="15.75" customHeight="1" x14ac:dyDescent="0.25"/>
    <row r="64" spans="16:23" ht="15.75" customHeight="1" x14ac:dyDescent="0.25"/>
    <row r="65" ht="15.75" customHeight="1" x14ac:dyDescent="0.25"/>
    <row r="66" ht="15.75" customHeight="1" x14ac:dyDescent="0.25"/>
    <row r="67" ht="15.75" customHeight="1" x14ac:dyDescent="0.25"/>
  </sheetData>
  <mergeCells count="7">
    <mergeCell ref="U4:W4"/>
    <mergeCell ref="U5:W5"/>
    <mergeCell ref="B35:I35"/>
    <mergeCell ref="B29:G29"/>
    <mergeCell ref="B24:G24"/>
    <mergeCell ref="B26:G26"/>
    <mergeCell ref="B28:G28"/>
  </mergeCells>
  <conditionalFormatting sqref="A7:P20 U7:X20 R7:S20">
    <cfRule type="expression" dxfId="13" priority="1">
      <formula>MOD(ROW(),2)=0</formula>
    </cfRule>
  </conditionalFormatting>
  <hyperlinks>
    <hyperlink ref="B29" r:id="rId1"/>
  </hyperlinks>
  <printOptions horizontalCentered="1" gridLines="1"/>
  <pageMargins left="0" right="0" top="0.75" bottom="0.75" header="0.3" footer="0.3"/>
  <pageSetup scale="41" orientation="landscape" horizontalDpi="1200" verticalDpi="1200"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G7" activePane="bottomRight" state="frozen"/>
      <selection pane="topRight" activeCell="C1" sqref="C1"/>
      <selection pane="bottomLeft" activeCell="A7" sqref="A7"/>
      <selection pane="bottomRight" activeCell="X7" sqref="X7:X19"/>
    </sheetView>
  </sheetViews>
  <sheetFormatPr defaultColWidth="9.140625" defaultRowHeight="15" x14ac:dyDescent="0.25"/>
  <cols>
    <col min="1" max="1" width="7.85546875" style="135" customWidth="1"/>
    <col min="2" max="2" width="64.5703125" style="135" customWidth="1"/>
    <col min="3" max="3" width="33.42578125" style="135" customWidth="1"/>
    <col min="4" max="4" width="14.28515625" style="135" bestFit="1" customWidth="1"/>
    <col min="5" max="5" width="13.7109375" style="135" customWidth="1"/>
    <col min="6" max="6" width="19.42578125" style="135" bestFit="1" customWidth="1"/>
    <col min="7" max="7" width="23" style="137" bestFit="1" customWidth="1"/>
    <col min="8" max="8" width="11.28515625" style="135" customWidth="1"/>
    <col min="9" max="9" width="13.85546875" style="135" customWidth="1"/>
    <col min="10" max="10" width="13.42578125" style="135" customWidth="1"/>
    <col min="11" max="11" width="15.42578125" style="135" customWidth="1"/>
    <col min="12" max="12" width="10" style="135" customWidth="1"/>
    <col min="13" max="13" width="22.5703125" style="135" customWidth="1"/>
    <col min="14" max="14" width="14" style="135" bestFit="1" customWidth="1"/>
    <col min="15" max="15" width="13.7109375" style="135" customWidth="1"/>
    <col min="16" max="16" width="14.42578125" style="135" customWidth="1"/>
    <col min="17" max="17" width="3.7109375" style="135" customWidth="1"/>
    <col min="18" max="18" width="15.85546875" style="135" customWidth="1"/>
    <col min="19" max="19" width="14.140625" style="135" customWidth="1"/>
    <col min="20" max="20" width="3.7109375" style="135" customWidth="1"/>
    <col min="21" max="21" width="12.85546875" style="135" bestFit="1" customWidth="1"/>
    <col min="22" max="22" width="14.85546875" style="135" bestFit="1" customWidth="1"/>
    <col min="23" max="23" width="12.85546875" style="135" bestFit="1" customWidth="1"/>
    <col min="24" max="24" width="14.28515625" style="135" customWidth="1"/>
    <col min="25" max="16384" width="9.140625" style="135"/>
  </cols>
  <sheetData>
    <row r="1" spans="1:24" ht="15.75" customHeight="1" x14ac:dyDescent="0.25">
      <c r="A1" s="132" t="s">
        <v>76</v>
      </c>
      <c r="T1" s="141"/>
    </row>
    <row r="2" spans="1:24" ht="15.75" customHeight="1" x14ac:dyDescent="0.25">
      <c r="A2" s="138" t="str">
        <f>'#4031 Somerset Academy of Arts'!A2</f>
        <v>Federal Grant Allocations/Reimbursements as of: 06/30/2023</v>
      </c>
      <c r="B2" s="202"/>
      <c r="N2" s="140"/>
      <c r="O2" s="140"/>
      <c r="Q2" s="141"/>
      <c r="R2" s="141"/>
      <c r="S2" s="141"/>
      <c r="T2" s="141"/>
    </row>
    <row r="3" spans="1:24" ht="15.75" customHeight="1" x14ac:dyDescent="0.25">
      <c r="A3" s="142" t="s">
        <v>77</v>
      </c>
      <c r="B3" s="132"/>
      <c r="D3" s="132"/>
      <c r="E3" s="132"/>
      <c r="F3" s="132"/>
      <c r="Q3" s="141"/>
      <c r="R3" s="141"/>
      <c r="S3" s="141"/>
      <c r="T3" s="141"/>
      <c r="U3" s="136"/>
      <c r="V3" s="143"/>
    </row>
    <row r="4" spans="1:24" ht="15.75" customHeight="1" x14ac:dyDescent="0.25">
      <c r="A4" s="132" t="s">
        <v>147</v>
      </c>
      <c r="N4" s="145"/>
      <c r="O4" s="145"/>
      <c r="P4" s="145"/>
      <c r="Q4" s="146"/>
      <c r="R4" s="141"/>
      <c r="S4" s="141"/>
      <c r="T4" s="146"/>
      <c r="U4" s="574" t="s">
        <v>211</v>
      </c>
      <c r="V4" s="574"/>
      <c r="W4" s="574"/>
      <c r="X4" s="147"/>
    </row>
    <row r="5" spans="1:24" ht="15.75" thickBot="1" x14ac:dyDescent="0.3">
      <c r="H5" s="148"/>
      <c r="I5" s="148"/>
      <c r="N5" s="145"/>
      <c r="O5" s="145"/>
      <c r="P5" s="145"/>
      <c r="Q5" s="146"/>
      <c r="R5" s="150"/>
      <c r="S5" s="150"/>
      <c r="T5" s="146"/>
      <c r="U5" s="577"/>
      <c r="V5" s="577"/>
      <c r="W5" s="577"/>
      <c r="X5" s="151"/>
    </row>
    <row r="6" spans="1:24" s="205" customFormat="1" ht="85.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4" ht="15.75" customHeight="1" x14ac:dyDescent="0.25">
      <c r="A7" s="137">
        <v>4253</v>
      </c>
      <c r="B7" s="135" t="s">
        <v>114</v>
      </c>
      <c r="C7" s="238" t="s">
        <v>108</v>
      </c>
      <c r="D7" s="137" t="s">
        <v>216</v>
      </c>
      <c r="E7" s="137" t="s">
        <v>240</v>
      </c>
      <c r="F7" s="135" t="s">
        <v>217</v>
      </c>
      <c r="G7" s="238" t="s">
        <v>7</v>
      </c>
      <c r="H7" s="300">
        <v>2.7199999999999998E-2</v>
      </c>
      <c r="I7" s="300">
        <v>0.15010000000000001</v>
      </c>
      <c r="J7" s="171">
        <v>45107</v>
      </c>
      <c r="K7" s="171">
        <v>45108</v>
      </c>
      <c r="L7" s="171">
        <v>44743</v>
      </c>
      <c r="M7" s="137" t="s">
        <v>212</v>
      </c>
      <c r="N7" s="403">
        <v>2881</v>
      </c>
      <c r="O7" s="397">
        <v>0</v>
      </c>
      <c r="P7" s="398">
        <f>N7+O7</f>
        <v>2881</v>
      </c>
      <c r="Q7" s="130"/>
      <c r="R7" s="403">
        <v>0</v>
      </c>
      <c r="S7" s="404">
        <f>P7-R7</f>
        <v>2881</v>
      </c>
      <c r="T7" s="178"/>
      <c r="U7" s="396">
        <v>2881</v>
      </c>
      <c r="V7" s="397">
        <v>0</v>
      </c>
      <c r="W7" s="515">
        <f>V7+U7</f>
        <v>2881</v>
      </c>
      <c r="X7" s="503">
        <f>S7-W7</f>
        <v>0</v>
      </c>
    </row>
    <row r="8" spans="1:24" ht="15.75" customHeight="1" x14ac:dyDescent="0.25">
      <c r="A8" s="137">
        <v>4426</v>
      </c>
      <c r="B8" s="135" t="s">
        <v>320</v>
      </c>
      <c r="C8" s="293" t="s">
        <v>305</v>
      </c>
      <c r="D8" s="137" t="s">
        <v>183</v>
      </c>
      <c r="E8" s="137" t="s">
        <v>252</v>
      </c>
      <c r="F8" s="135" t="s">
        <v>184</v>
      </c>
      <c r="G8" s="238" t="s">
        <v>7</v>
      </c>
      <c r="H8" s="300">
        <v>2.7199999999999998E-2</v>
      </c>
      <c r="I8" s="300">
        <v>0.15010000000000001</v>
      </c>
      <c r="J8" s="171">
        <v>45199</v>
      </c>
      <c r="K8" s="171">
        <v>45214</v>
      </c>
      <c r="L8" s="171">
        <v>44201</v>
      </c>
      <c r="M8" s="137" t="s">
        <v>190</v>
      </c>
      <c r="N8" s="384">
        <v>34595.35</v>
      </c>
      <c r="O8" s="385">
        <v>0</v>
      </c>
      <c r="P8" s="386">
        <f>N8+O8</f>
        <v>34595.35</v>
      </c>
      <c r="Q8" s="130"/>
      <c r="R8" s="384">
        <f>21658.93+12936.37</f>
        <v>34595.300000000003</v>
      </c>
      <c r="S8" s="390">
        <f>P8-R8</f>
        <v>4.9999999995634425E-2</v>
      </c>
      <c r="T8" s="178"/>
      <c r="U8" s="399">
        <v>0</v>
      </c>
      <c r="V8" s="385">
        <v>0</v>
      </c>
      <c r="W8" s="484">
        <f>V8+U8</f>
        <v>0</v>
      </c>
      <c r="X8" s="458">
        <f>S8-W8</f>
        <v>4.9999999995634425E-2</v>
      </c>
    </row>
    <row r="9" spans="1:24" ht="15.75" customHeight="1" x14ac:dyDescent="0.25">
      <c r="A9" s="137">
        <v>4423</v>
      </c>
      <c r="B9" s="135" t="s">
        <v>210</v>
      </c>
      <c r="C9" s="293" t="s">
        <v>305</v>
      </c>
      <c r="D9" s="137" t="s">
        <v>183</v>
      </c>
      <c r="E9" s="137" t="s">
        <v>242</v>
      </c>
      <c r="F9" s="135" t="s">
        <v>196</v>
      </c>
      <c r="G9" s="238" t="s">
        <v>7</v>
      </c>
      <c r="H9" s="300">
        <v>2.7199999999999998E-2</v>
      </c>
      <c r="I9" s="300">
        <v>0.15010000000000001</v>
      </c>
      <c r="J9" s="171">
        <v>45199</v>
      </c>
      <c r="K9" s="171">
        <v>45214</v>
      </c>
      <c r="L9" s="171">
        <v>44201</v>
      </c>
      <c r="M9" s="137" t="s">
        <v>192</v>
      </c>
      <c r="N9" s="384">
        <v>18689.009999999998</v>
      </c>
      <c r="O9" s="385">
        <v>0</v>
      </c>
      <c r="P9" s="386">
        <v>18689.009999999998</v>
      </c>
      <c r="Q9" s="130"/>
      <c r="R9" s="399">
        <v>18689.009999999998</v>
      </c>
      <c r="S9" s="386">
        <f>P9-R9</f>
        <v>0</v>
      </c>
      <c r="T9" s="178"/>
      <c r="U9" s="399">
        <v>0</v>
      </c>
      <c r="V9" s="385">
        <v>0</v>
      </c>
      <c r="W9" s="484">
        <f t="shared" ref="W9:W19" si="0">V9+U9</f>
        <v>0</v>
      </c>
      <c r="X9" s="458">
        <f t="shared" ref="X9:X19" si="1">S9-W9</f>
        <v>0</v>
      </c>
    </row>
    <row r="10" spans="1:24" ht="15.75" customHeight="1" x14ac:dyDescent="0.25">
      <c r="A10" s="137">
        <v>4427</v>
      </c>
      <c r="B10" s="135" t="s">
        <v>193</v>
      </c>
      <c r="C10" s="293" t="s">
        <v>305</v>
      </c>
      <c r="D10" s="137" t="s">
        <v>183</v>
      </c>
      <c r="E10" s="137" t="s">
        <v>249</v>
      </c>
      <c r="F10" s="135" t="s">
        <v>195</v>
      </c>
      <c r="G10" s="238" t="s">
        <v>7</v>
      </c>
      <c r="H10" s="300">
        <v>2.7199999999999998E-2</v>
      </c>
      <c r="I10" s="300">
        <v>0.15010000000000001</v>
      </c>
      <c r="J10" s="171">
        <v>45199</v>
      </c>
      <c r="K10" s="171">
        <v>45214</v>
      </c>
      <c r="L10" s="171">
        <v>44201</v>
      </c>
      <c r="M10" s="137" t="s">
        <v>191</v>
      </c>
      <c r="N10" s="384">
        <v>3948.38</v>
      </c>
      <c r="O10" s="385">
        <v>0</v>
      </c>
      <c r="P10" s="386">
        <v>3948.38</v>
      </c>
      <c r="Q10" s="130"/>
      <c r="R10" s="399">
        <v>3948.38</v>
      </c>
      <c r="S10" s="386">
        <f>P10-R10</f>
        <v>0</v>
      </c>
      <c r="T10" s="178"/>
      <c r="U10" s="399">
        <v>0</v>
      </c>
      <c r="V10" s="385">
        <v>0</v>
      </c>
      <c r="W10" s="484">
        <f t="shared" si="0"/>
        <v>0</v>
      </c>
      <c r="X10" s="458">
        <f t="shared" si="1"/>
        <v>0</v>
      </c>
    </row>
    <row r="11" spans="1:24" ht="15.75" customHeight="1" x14ac:dyDescent="0.25">
      <c r="A11" s="137">
        <v>4429</v>
      </c>
      <c r="B11" s="135" t="s">
        <v>298</v>
      </c>
      <c r="C11" s="293" t="s">
        <v>305</v>
      </c>
      <c r="D11" s="137" t="s">
        <v>183</v>
      </c>
      <c r="E11" s="137" t="s">
        <v>247</v>
      </c>
      <c r="F11" s="135" t="s">
        <v>207</v>
      </c>
      <c r="G11" s="238" t="s">
        <v>7</v>
      </c>
      <c r="H11" s="300">
        <v>2.7199999999999998E-2</v>
      </c>
      <c r="I11" s="300">
        <v>0.15010000000000001</v>
      </c>
      <c r="J11" s="171">
        <v>45199</v>
      </c>
      <c r="K11" s="171">
        <v>45214</v>
      </c>
      <c r="L11" s="171">
        <v>44201</v>
      </c>
      <c r="M11" s="137" t="s">
        <v>229</v>
      </c>
      <c r="N11" s="384">
        <v>318.37</v>
      </c>
      <c r="O11" s="385">
        <v>0</v>
      </c>
      <c r="P11" s="386">
        <f>N11+O11</f>
        <v>318.37</v>
      </c>
      <c r="Q11" s="130"/>
      <c r="R11" s="399">
        <v>0</v>
      </c>
      <c r="S11" s="386">
        <f t="shared" ref="S11:S19" si="2">P11-R11</f>
        <v>318.37</v>
      </c>
      <c r="T11" s="178"/>
      <c r="U11" s="399">
        <v>0</v>
      </c>
      <c r="V11" s="385">
        <v>0</v>
      </c>
      <c r="W11" s="484">
        <f t="shared" si="0"/>
        <v>0</v>
      </c>
      <c r="X11" s="458">
        <f t="shared" si="1"/>
        <v>318.37</v>
      </c>
    </row>
    <row r="12" spans="1:24" ht="15.75" customHeight="1" x14ac:dyDescent="0.25">
      <c r="A12" s="137">
        <v>4452</v>
      </c>
      <c r="B12" s="135" t="s">
        <v>204</v>
      </c>
      <c r="C12" s="293" t="s">
        <v>200</v>
      </c>
      <c r="D12" s="137" t="s">
        <v>201</v>
      </c>
      <c r="E12" s="137" t="s">
        <v>245</v>
      </c>
      <c r="F12" s="135" t="s">
        <v>205</v>
      </c>
      <c r="G12" s="238" t="s">
        <v>7</v>
      </c>
      <c r="H12" s="300">
        <v>0.05</v>
      </c>
      <c r="I12" s="300">
        <v>0.15010000000000001</v>
      </c>
      <c r="J12" s="171">
        <v>45565</v>
      </c>
      <c r="K12" s="171">
        <v>45580</v>
      </c>
      <c r="L12" s="171">
        <v>44279</v>
      </c>
      <c r="M12" s="137" t="s">
        <v>203</v>
      </c>
      <c r="N12" s="384">
        <v>33815.79</v>
      </c>
      <c r="O12" s="385">
        <v>5.3</v>
      </c>
      <c r="P12" s="386">
        <f>N12+O12</f>
        <v>33821.090000000004</v>
      </c>
      <c r="Q12" s="130"/>
      <c r="R12" s="399">
        <v>0</v>
      </c>
      <c r="S12" s="386">
        <f t="shared" si="2"/>
        <v>33821.090000000004</v>
      </c>
      <c r="T12" s="178"/>
      <c r="U12" s="399">
        <v>33821.089999999997</v>
      </c>
      <c r="V12" s="385">
        <v>0</v>
      </c>
      <c r="W12" s="484">
        <f t="shared" si="0"/>
        <v>33821.089999999997</v>
      </c>
      <c r="X12" s="458">
        <f t="shared" si="1"/>
        <v>0</v>
      </c>
    </row>
    <row r="13" spans="1:24" ht="15.75" customHeight="1" x14ac:dyDescent="0.25">
      <c r="A13" s="137">
        <v>4454</v>
      </c>
      <c r="B13" s="135" t="s">
        <v>306</v>
      </c>
      <c r="C13" s="293" t="s">
        <v>200</v>
      </c>
      <c r="D13" s="137" t="s">
        <v>201</v>
      </c>
      <c r="E13" s="137" t="s">
        <v>248</v>
      </c>
      <c r="F13" s="135" t="s">
        <v>228</v>
      </c>
      <c r="G13" s="238" t="s">
        <v>7</v>
      </c>
      <c r="H13" s="300">
        <v>0.05</v>
      </c>
      <c r="I13" s="300">
        <v>0.15010000000000001</v>
      </c>
      <c r="J13" s="171">
        <v>45565</v>
      </c>
      <c r="K13" s="171">
        <v>45580</v>
      </c>
      <c r="L13" s="171">
        <v>44279</v>
      </c>
      <c r="M13" s="137" t="s">
        <v>327</v>
      </c>
      <c r="N13" s="384">
        <v>1842.55</v>
      </c>
      <c r="O13" s="385">
        <v>33.950000000000003</v>
      </c>
      <c r="P13" s="386">
        <f>N13+O13</f>
        <v>1876.5</v>
      </c>
      <c r="Q13" s="130"/>
      <c r="R13" s="399">
        <v>0</v>
      </c>
      <c r="S13" s="386">
        <f t="shared" si="2"/>
        <v>1876.5</v>
      </c>
      <c r="T13" s="178"/>
      <c r="U13" s="399">
        <v>0</v>
      </c>
      <c r="V13" s="385">
        <v>0</v>
      </c>
      <c r="W13" s="484">
        <f t="shared" si="0"/>
        <v>0</v>
      </c>
      <c r="X13" s="458">
        <f t="shared" si="1"/>
        <v>1876.5</v>
      </c>
    </row>
    <row r="14" spans="1:24" ht="15.75" customHeight="1" x14ac:dyDescent="0.25">
      <c r="A14" s="137">
        <v>4457</v>
      </c>
      <c r="B14" s="135" t="s">
        <v>266</v>
      </c>
      <c r="C14" s="293" t="s">
        <v>200</v>
      </c>
      <c r="D14" s="137" t="s">
        <v>201</v>
      </c>
      <c r="E14" s="137" t="s">
        <v>267</v>
      </c>
      <c r="F14" s="135" t="s">
        <v>268</v>
      </c>
      <c r="G14" s="238" t="s">
        <v>7</v>
      </c>
      <c r="H14" s="300">
        <v>0.05</v>
      </c>
      <c r="I14" s="300">
        <v>0.15010000000000001</v>
      </c>
      <c r="J14" s="171">
        <v>45565</v>
      </c>
      <c r="K14" s="171">
        <v>45580</v>
      </c>
      <c r="L14" s="171">
        <v>44279</v>
      </c>
      <c r="M14" s="137" t="s">
        <v>312</v>
      </c>
      <c r="N14" s="384">
        <v>876.99</v>
      </c>
      <c r="O14" s="385">
        <v>0</v>
      </c>
      <c r="P14" s="386">
        <f>N14+O14</f>
        <v>876.99</v>
      </c>
      <c r="Q14" s="130"/>
      <c r="R14" s="399">
        <v>0</v>
      </c>
      <c r="S14" s="386">
        <f t="shared" si="2"/>
        <v>876.99</v>
      </c>
      <c r="T14" s="178"/>
      <c r="U14" s="399">
        <v>0</v>
      </c>
      <c r="V14" s="385">
        <v>0</v>
      </c>
      <c r="W14" s="484">
        <f t="shared" si="0"/>
        <v>0</v>
      </c>
      <c r="X14" s="458">
        <f t="shared" si="1"/>
        <v>876.99</v>
      </c>
    </row>
    <row r="15" spans="1:24" ht="15.75" customHeight="1" x14ac:dyDescent="0.25">
      <c r="A15" s="137">
        <v>4459</v>
      </c>
      <c r="B15" s="135" t="s">
        <v>243</v>
      </c>
      <c r="C15" s="293" t="s">
        <v>200</v>
      </c>
      <c r="D15" s="137" t="s">
        <v>201</v>
      </c>
      <c r="E15" s="137" t="s">
        <v>244</v>
      </c>
      <c r="F15" s="135" t="s">
        <v>202</v>
      </c>
      <c r="G15" s="238" t="s">
        <v>7</v>
      </c>
      <c r="H15" s="300">
        <v>0.05</v>
      </c>
      <c r="I15" s="300">
        <v>0.15010000000000001</v>
      </c>
      <c r="J15" s="171">
        <v>45565</v>
      </c>
      <c r="K15" s="171">
        <v>45580</v>
      </c>
      <c r="L15" s="171">
        <v>44279</v>
      </c>
      <c r="M15" s="137" t="s">
        <v>203</v>
      </c>
      <c r="N15" s="384">
        <v>135263.14000000001</v>
      </c>
      <c r="O15" s="385">
        <v>21.19</v>
      </c>
      <c r="P15" s="386">
        <f t="shared" ref="P15:P19" si="3">N15+O15</f>
        <v>135284.33000000002</v>
      </c>
      <c r="Q15" s="130"/>
      <c r="R15" s="399">
        <v>0</v>
      </c>
      <c r="S15" s="386">
        <f t="shared" si="2"/>
        <v>135284.33000000002</v>
      </c>
      <c r="T15" s="178"/>
      <c r="U15" s="399">
        <v>53274.59</v>
      </c>
      <c r="V15" s="385">
        <v>0</v>
      </c>
      <c r="W15" s="484">
        <f t="shared" si="0"/>
        <v>53274.59</v>
      </c>
      <c r="X15" s="458">
        <f t="shared" si="1"/>
        <v>82009.74000000002</v>
      </c>
    </row>
    <row r="16" spans="1:24" ht="15.75" customHeight="1" x14ac:dyDescent="0.25">
      <c r="A16" s="137">
        <v>4461</v>
      </c>
      <c r="B16" s="135" t="s">
        <v>269</v>
      </c>
      <c r="C16" s="293" t="s">
        <v>200</v>
      </c>
      <c r="D16" s="137" t="s">
        <v>201</v>
      </c>
      <c r="E16" s="137" t="s">
        <v>273</v>
      </c>
      <c r="F16" s="135" t="s">
        <v>274</v>
      </c>
      <c r="G16" s="238" t="s">
        <v>7</v>
      </c>
      <c r="H16" s="300">
        <v>0.05</v>
      </c>
      <c r="I16" s="300">
        <v>0.15010000000000001</v>
      </c>
      <c r="J16" s="171">
        <v>45565</v>
      </c>
      <c r="K16" s="171">
        <v>45580</v>
      </c>
      <c r="L16" s="171">
        <v>44279</v>
      </c>
      <c r="M16" s="137" t="s">
        <v>310</v>
      </c>
      <c r="N16" s="384">
        <v>965.19</v>
      </c>
      <c r="O16" s="385">
        <v>0</v>
      </c>
      <c r="P16" s="386">
        <f t="shared" si="3"/>
        <v>965.19</v>
      </c>
      <c r="Q16" s="130"/>
      <c r="R16" s="399">
        <v>0</v>
      </c>
      <c r="S16" s="386">
        <f t="shared" si="2"/>
        <v>965.19</v>
      </c>
      <c r="T16" s="178"/>
      <c r="U16" s="399">
        <v>0</v>
      </c>
      <c r="V16" s="385">
        <v>0</v>
      </c>
      <c r="W16" s="484">
        <f t="shared" si="0"/>
        <v>0</v>
      </c>
      <c r="X16" s="458">
        <f t="shared" si="1"/>
        <v>965.19</v>
      </c>
    </row>
    <row r="17" spans="1:24" ht="15.75" customHeight="1" x14ac:dyDescent="0.25">
      <c r="A17" s="137">
        <v>4462</v>
      </c>
      <c r="B17" s="135" t="s">
        <v>270</v>
      </c>
      <c r="C17" s="293" t="s">
        <v>200</v>
      </c>
      <c r="D17" s="137" t="s">
        <v>201</v>
      </c>
      <c r="E17" s="137" t="s">
        <v>275</v>
      </c>
      <c r="F17" s="135" t="s">
        <v>276</v>
      </c>
      <c r="G17" s="238" t="s">
        <v>7</v>
      </c>
      <c r="H17" s="300">
        <v>0.05</v>
      </c>
      <c r="I17" s="300">
        <v>0.15010000000000001</v>
      </c>
      <c r="J17" s="171">
        <v>45565</v>
      </c>
      <c r="K17" s="171">
        <v>45580</v>
      </c>
      <c r="L17" s="171">
        <v>44279</v>
      </c>
      <c r="M17" s="137" t="s">
        <v>311</v>
      </c>
      <c r="N17" s="384">
        <v>1452.48</v>
      </c>
      <c r="O17" s="385">
        <v>0</v>
      </c>
      <c r="P17" s="386">
        <f t="shared" si="3"/>
        <v>1452.48</v>
      </c>
      <c r="Q17" s="130"/>
      <c r="R17" s="399">
        <v>0</v>
      </c>
      <c r="S17" s="386">
        <f t="shared" si="2"/>
        <v>1452.48</v>
      </c>
      <c r="T17" s="178"/>
      <c r="U17" s="399">
        <v>0</v>
      </c>
      <c r="V17" s="385">
        <v>0</v>
      </c>
      <c r="W17" s="484">
        <f t="shared" si="0"/>
        <v>0</v>
      </c>
      <c r="X17" s="458">
        <f t="shared" si="1"/>
        <v>1452.48</v>
      </c>
    </row>
    <row r="18" spans="1:24" ht="15.75" customHeight="1" x14ac:dyDescent="0.25">
      <c r="A18" s="137">
        <v>4463</v>
      </c>
      <c r="B18" s="135" t="s">
        <v>271</v>
      </c>
      <c r="C18" s="293" t="s">
        <v>200</v>
      </c>
      <c r="D18" s="137" t="s">
        <v>201</v>
      </c>
      <c r="E18" s="137" t="s">
        <v>277</v>
      </c>
      <c r="F18" s="135" t="s">
        <v>278</v>
      </c>
      <c r="G18" s="238" t="s">
        <v>7</v>
      </c>
      <c r="H18" s="300">
        <v>0.05</v>
      </c>
      <c r="I18" s="300">
        <v>0.15010000000000001</v>
      </c>
      <c r="J18" s="171">
        <v>45565</v>
      </c>
      <c r="K18" s="171">
        <v>45580</v>
      </c>
      <c r="L18" s="171">
        <v>44279</v>
      </c>
      <c r="M18" s="137" t="s">
        <v>308</v>
      </c>
      <c r="N18" s="384">
        <v>4898.25</v>
      </c>
      <c r="O18" s="385">
        <v>0</v>
      </c>
      <c r="P18" s="386">
        <f t="shared" si="3"/>
        <v>4898.25</v>
      </c>
      <c r="Q18" s="130"/>
      <c r="R18" s="399">
        <v>0</v>
      </c>
      <c r="S18" s="386">
        <f t="shared" si="2"/>
        <v>4898.25</v>
      </c>
      <c r="T18" s="178"/>
      <c r="U18" s="399">
        <v>0</v>
      </c>
      <c r="V18" s="385">
        <v>0</v>
      </c>
      <c r="W18" s="484">
        <f t="shared" si="0"/>
        <v>0</v>
      </c>
      <c r="X18" s="458">
        <f t="shared" si="1"/>
        <v>4898.25</v>
      </c>
    </row>
    <row r="19" spans="1:24" ht="15.75" customHeight="1" x14ac:dyDescent="0.25">
      <c r="A19" s="137">
        <v>4464</v>
      </c>
      <c r="B19" s="135" t="s">
        <v>272</v>
      </c>
      <c r="C19" s="293" t="s">
        <v>313</v>
      </c>
      <c r="D19" s="137" t="s">
        <v>183</v>
      </c>
      <c r="E19" s="137" t="s">
        <v>279</v>
      </c>
      <c r="F19" s="135" t="s">
        <v>280</v>
      </c>
      <c r="G19" s="238" t="s">
        <v>7</v>
      </c>
      <c r="H19" s="300">
        <v>0.05</v>
      </c>
      <c r="I19" s="300">
        <v>0.15010000000000001</v>
      </c>
      <c r="J19" s="171">
        <v>45199</v>
      </c>
      <c r="K19" s="171">
        <v>45214</v>
      </c>
      <c r="L19" s="171">
        <v>44201</v>
      </c>
      <c r="M19" s="137" t="s">
        <v>309</v>
      </c>
      <c r="N19" s="400">
        <v>5870.4000000000005</v>
      </c>
      <c r="O19" s="401">
        <v>0</v>
      </c>
      <c r="P19" s="402">
        <f t="shared" si="3"/>
        <v>5870.4000000000005</v>
      </c>
      <c r="Q19" s="130"/>
      <c r="R19" s="435">
        <v>0</v>
      </c>
      <c r="S19" s="402">
        <f t="shared" si="2"/>
        <v>5870.4000000000005</v>
      </c>
      <c r="T19" s="178"/>
      <c r="U19" s="435">
        <v>5870.4</v>
      </c>
      <c r="V19" s="401">
        <v>0</v>
      </c>
      <c r="W19" s="485">
        <f t="shared" si="0"/>
        <v>5870.4</v>
      </c>
      <c r="X19" s="488">
        <f t="shared" si="1"/>
        <v>0</v>
      </c>
    </row>
    <row r="20" spans="1:24" ht="15.75" customHeight="1" thickBot="1" x14ac:dyDescent="0.3">
      <c r="C20" s="392"/>
      <c r="D20" s="185"/>
      <c r="E20" s="185"/>
      <c r="H20" s="170"/>
      <c r="I20" s="170"/>
      <c r="J20" s="201"/>
      <c r="K20" s="201"/>
      <c r="L20" s="201"/>
      <c r="M20" s="227" t="s">
        <v>38</v>
      </c>
      <c r="N20" s="406">
        <f>SUM(N7:N19)</f>
        <v>245416.90000000002</v>
      </c>
      <c r="O20" s="417">
        <f t="shared" ref="O20:P20" si="4">SUM(O7:O19)</f>
        <v>60.44</v>
      </c>
      <c r="P20" s="407">
        <f t="shared" si="4"/>
        <v>245477.34000000003</v>
      </c>
      <c r="Q20" s="130"/>
      <c r="R20" s="387">
        <f>SUM(R7:R19)</f>
        <v>57232.689999999995</v>
      </c>
      <c r="S20" s="389">
        <f>SUM(S7:S19)</f>
        <v>188244.65000000002</v>
      </c>
      <c r="T20" s="130"/>
      <c r="U20" s="387">
        <f>SUM(U7:U19)</f>
        <v>95847.079999999987</v>
      </c>
      <c r="V20" s="388">
        <f t="shared" ref="V20:X20" si="5">SUM(V7:V19)</f>
        <v>0</v>
      </c>
      <c r="W20" s="505">
        <f t="shared" si="5"/>
        <v>95847.079999999987</v>
      </c>
      <c r="X20" s="506">
        <f t="shared" si="5"/>
        <v>92397.57</v>
      </c>
    </row>
    <row r="21" spans="1:24" ht="15.75" customHeight="1" thickTop="1" x14ac:dyDescent="0.25">
      <c r="C21" s="392"/>
      <c r="D21" s="185"/>
      <c r="E21" s="185"/>
      <c r="J21" s="201"/>
      <c r="K21" s="201"/>
      <c r="L21" s="201"/>
      <c r="M21" s="227"/>
      <c r="N21" s="173"/>
      <c r="O21" s="173"/>
      <c r="P21" s="173"/>
      <c r="R21" s="173"/>
      <c r="S21" s="172"/>
      <c r="T21" s="172"/>
      <c r="U21" s="141"/>
    </row>
    <row r="22" spans="1:24" ht="15.75" customHeight="1" x14ac:dyDescent="0.25">
      <c r="C22" s="392"/>
      <c r="D22" s="185"/>
      <c r="E22" s="185"/>
      <c r="M22" s="227"/>
      <c r="N22" s="173"/>
      <c r="O22" s="173"/>
      <c r="P22" s="173"/>
      <c r="R22" s="173"/>
      <c r="S22" s="172"/>
      <c r="T22" s="172"/>
      <c r="U22" s="141"/>
    </row>
    <row r="23" spans="1:24" ht="15.75" customHeight="1" x14ac:dyDescent="0.25">
      <c r="B23" s="132" t="s">
        <v>111</v>
      </c>
      <c r="C23" s="185"/>
      <c r="D23" s="185"/>
      <c r="E23" s="185"/>
      <c r="M23" s="227"/>
      <c r="N23" s="173"/>
      <c r="O23" s="173"/>
      <c r="P23" s="173"/>
      <c r="R23" s="172"/>
      <c r="S23" s="172"/>
      <c r="T23" s="172"/>
      <c r="U23" s="141"/>
      <c r="V23" s="141"/>
    </row>
    <row r="24" spans="1:24" ht="15.75" customHeight="1" x14ac:dyDescent="0.25">
      <c r="B24" s="576" t="s">
        <v>352</v>
      </c>
      <c r="C24" s="576"/>
      <c r="D24" s="576"/>
      <c r="E24" s="576"/>
      <c r="F24" s="576"/>
      <c r="G24" s="576"/>
      <c r="M24" s="227"/>
      <c r="N24" s="173"/>
      <c r="O24" s="173"/>
      <c r="P24" s="173"/>
      <c r="R24" s="172"/>
      <c r="S24" s="172"/>
      <c r="T24" s="172"/>
      <c r="U24" s="141"/>
      <c r="V24" s="141"/>
    </row>
    <row r="25" spans="1:24" ht="15.75" customHeight="1" x14ac:dyDescent="0.25">
      <c r="C25" s="185"/>
      <c r="D25" s="185"/>
      <c r="E25" s="185"/>
      <c r="M25" s="227"/>
      <c r="N25" s="173"/>
      <c r="O25" s="173"/>
      <c r="P25" s="173"/>
      <c r="R25" s="172"/>
      <c r="S25" s="172"/>
      <c r="T25" s="172"/>
      <c r="U25" s="141"/>
      <c r="V25" s="141"/>
    </row>
    <row r="26" spans="1:24" ht="15.75" customHeight="1" x14ac:dyDescent="0.25">
      <c r="B26" s="576" t="s">
        <v>115</v>
      </c>
      <c r="C26" s="576"/>
      <c r="D26" s="576"/>
      <c r="E26" s="576"/>
      <c r="F26" s="576"/>
      <c r="G26" s="576"/>
      <c r="M26" s="227"/>
      <c r="N26" s="173"/>
      <c r="O26" s="173"/>
      <c r="P26" s="173"/>
      <c r="R26" s="172"/>
      <c r="S26" s="172"/>
      <c r="T26" s="172"/>
      <c r="U26" s="141"/>
      <c r="V26" s="141"/>
    </row>
    <row r="27" spans="1:24" ht="15.75" customHeight="1" x14ac:dyDescent="0.25">
      <c r="B27" s="179"/>
      <c r="C27" s="179"/>
      <c r="D27" s="179"/>
      <c r="E27" s="179"/>
      <c r="F27" s="179"/>
      <c r="G27" s="180"/>
      <c r="M27" s="227"/>
      <c r="N27" s="173"/>
      <c r="O27" s="173"/>
      <c r="P27" s="173"/>
      <c r="R27" s="172"/>
      <c r="S27" s="172"/>
      <c r="T27" s="172"/>
      <c r="U27" s="141"/>
      <c r="V27" s="141"/>
    </row>
    <row r="28" spans="1:24" ht="15.75" customHeight="1" x14ac:dyDescent="0.25">
      <c r="B28" s="576" t="s">
        <v>139</v>
      </c>
      <c r="C28" s="576"/>
      <c r="D28" s="576"/>
      <c r="E28" s="576"/>
      <c r="F28" s="576"/>
      <c r="G28" s="576"/>
      <c r="M28" s="227"/>
      <c r="N28" s="173"/>
      <c r="O28" s="173"/>
      <c r="P28" s="173"/>
      <c r="R28" s="172"/>
      <c r="S28" s="172"/>
      <c r="T28" s="172"/>
      <c r="U28" s="141"/>
      <c r="V28" s="141"/>
    </row>
    <row r="29" spans="1:24" ht="15.75" customHeight="1" x14ac:dyDescent="0.25">
      <c r="B29" s="589" t="s">
        <v>138</v>
      </c>
      <c r="C29" s="576"/>
      <c r="D29" s="576"/>
      <c r="E29" s="576"/>
      <c r="F29" s="576"/>
      <c r="G29" s="576"/>
      <c r="M29" s="227"/>
      <c r="N29" s="173"/>
      <c r="O29" s="173"/>
      <c r="P29" s="173"/>
      <c r="R29" s="172"/>
      <c r="S29" s="172"/>
      <c r="T29" s="172"/>
      <c r="U29" s="141"/>
      <c r="V29" s="141"/>
    </row>
    <row r="30" spans="1:24" ht="15.75" customHeight="1" x14ac:dyDescent="0.25">
      <c r="B30" s="179"/>
      <c r="C30" s="179"/>
      <c r="D30" s="179"/>
      <c r="E30" s="179"/>
      <c r="F30" s="179"/>
      <c r="M30" s="227"/>
      <c r="N30" s="173"/>
      <c r="O30" s="173"/>
      <c r="P30" s="173"/>
      <c r="R30" s="172"/>
      <c r="S30" s="172"/>
      <c r="T30" s="172"/>
      <c r="U30" s="141"/>
      <c r="V30" s="141"/>
    </row>
    <row r="31" spans="1:24" ht="15.75" customHeight="1" x14ac:dyDescent="0.25">
      <c r="B31" s="179"/>
      <c r="C31" s="179"/>
      <c r="D31" s="179"/>
      <c r="E31" s="179"/>
      <c r="F31" s="179"/>
      <c r="M31" s="227"/>
      <c r="N31" s="173"/>
      <c r="O31" s="173"/>
      <c r="P31" s="173"/>
      <c r="R31" s="172"/>
      <c r="S31" s="172"/>
      <c r="T31" s="172"/>
      <c r="U31" s="141"/>
      <c r="V31" s="141"/>
    </row>
    <row r="32" spans="1:24" ht="15.75" customHeight="1" x14ac:dyDescent="0.25">
      <c r="B32" s="131" t="s">
        <v>98</v>
      </c>
      <c r="C32" s="183" t="s">
        <v>101</v>
      </c>
      <c r="D32" s="183" t="s">
        <v>102</v>
      </c>
      <c r="E32" s="183"/>
      <c r="F32" s="179"/>
      <c r="M32" s="227"/>
      <c r="N32" s="173"/>
      <c r="O32" s="173"/>
      <c r="P32" s="173"/>
      <c r="R32" s="172"/>
      <c r="S32" s="172"/>
      <c r="T32" s="172"/>
      <c r="U32" s="141"/>
      <c r="V32" s="141"/>
    </row>
    <row r="33" spans="2:22" ht="15.75" customHeight="1" x14ac:dyDescent="0.25">
      <c r="B33" s="135" t="s">
        <v>315</v>
      </c>
      <c r="C33" s="185" t="s">
        <v>234</v>
      </c>
      <c r="D33" s="185" t="s">
        <v>235</v>
      </c>
      <c r="E33" s="185"/>
      <c r="M33" s="227"/>
      <c r="N33" s="173"/>
      <c r="O33" s="173"/>
      <c r="P33" s="173"/>
      <c r="R33" s="172"/>
      <c r="S33" s="172"/>
      <c r="T33" s="172"/>
      <c r="U33" s="141"/>
      <c r="V33" s="141"/>
    </row>
    <row r="34" spans="2:22" ht="15.75" customHeight="1" x14ac:dyDescent="0.25">
      <c r="B34" s="135" t="s">
        <v>316</v>
      </c>
      <c r="C34" s="185" t="s">
        <v>234</v>
      </c>
      <c r="D34" s="185" t="s">
        <v>235</v>
      </c>
      <c r="E34" s="185"/>
      <c r="M34" s="227"/>
      <c r="N34" s="173"/>
      <c r="O34" s="173"/>
      <c r="P34" s="173"/>
      <c r="R34" s="172"/>
      <c r="S34" s="172"/>
      <c r="T34" s="172"/>
      <c r="U34" s="141"/>
      <c r="V34" s="141"/>
    </row>
    <row r="35" spans="2:22" ht="15.75" customHeight="1" x14ac:dyDescent="0.25">
      <c r="C35" s="185"/>
      <c r="D35" s="185"/>
      <c r="E35" s="185"/>
      <c r="M35" s="227"/>
      <c r="N35" s="173"/>
      <c r="O35" s="173"/>
      <c r="P35" s="173"/>
      <c r="R35" s="172"/>
      <c r="S35" s="172"/>
      <c r="T35" s="172"/>
      <c r="U35" s="141"/>
      <c r="V35" s="141"/>
    </row>
    <row r="36" spans="2:22" ht="15.75" customHeight="1" x14ac:dyDescent="0.25">
      <c r="B36" s="572" t="s">
        <v>214</v>
      </c>
      <c r="C36" s="572"/>
      <c r="D36" s="572"/>
      <c r="E36" s="572"/>
      <c r="F36" s="572"/>
      <c r="G36" s="572"/>
      <c r="H36" s="572"/>
      <c r="I36" s="572"/>
      <c r="M36" s="227"/>
      <c r="N36" s="173"/>
      <c r="O36" s="173"/>
      <c r="P36" s="173"/>
      <c r="R36" s="172"/>
      <c r="S36" s="172"/>
      <c r="T36" s="172"/>
      <c r="U36" s="141"/>
      <c r="V36" s="141"/>
    </row>
    <row r="37" spans="2:22" ht="15.75" customHeight="1" x14ac:dyDescent="0.25">
      <c r="B37" s="128" t="s">
        <v>215</v>
      </c>
      <c r="C37" s="185"/>
      <c r="D37" s="185"/>
      <c r="E37" s="185"/>
      <c r="M37" s="227"/>
      <c r="N37" s="173"/>
      <c r="O37" s="173"/>
      <c r="P37" s="173"/>
      <c r="R37" s="172"/>
      <c r="S37" s="172"/>
      <c r="T37" s="172"/>
      <c r="U37" s="141"/>
      <c r="V37" s="141"/>
    </row>
    <row r="38" spans="2:22" ht="15.75" customHeight="1" x14ac:dyDescent="0.25">
      <c r="B38" s="226"/>
      <c r="C38" s="228"/>
      <c r="D38" s="228"/>
      <c r="E38" s="228"/>
      <c r="F38" s="195"/>
      <c r="G38" s="219"/>
      <c r="H38" s="195"/>
      <c r="I38" s="195"/>
      <c r="J38" s="195"/>
      <c r="K38" s="195"/>
      <c r="L38" s="195"/>
      <c r="M38" s="229"/>
      <c r="N38" s="230"/>
      <c r="O38" s="230"/>
      <c r="P38" s="230"/>
      <c r="Q38" s="195"/>
      <c r="R38" s="172"/>
      <c r="S38" s="172"/>
      <c r="T38" s="172"/>
      <c r="U38" s="141"/>
      <c r="V38" s="141"/>
    </row>
    <row r="39" spans="2:22" ht="15.75" customHeight="1" x14ac:dyDescent="0.25">
      <c r="R39" s="305" t="s">
        <v>355</v>
      </c>
      <c r="S39" s="306"/>
      <c r="T39" s="303"/>
    </row>
    <row r="40" spans="2:22" ht="15.75" customHeight="1" x14ac:dyDescent="0.25">
      <c r="B40" s="191" t="s">
        <v>354</v>
      </c>
      <c r="C40" s="193" t="s">
        <v>2</v>
      </c>
      <c r="D40" s="193"/>
      <c r="E40" s="193"/>
      <c r="F40" s="193" t="s">
        <v>34</v>
      </c>
      <c r="G40" s="193" t="s">
        <v>35</v>
      </c>
      <c r="H40" s="193"/>
      <c r="I40" s="193"/>
      <c r="J40" s="193"/>
      <c r="K40" s="193"/>
      <c r="L40" s="193"/>
      <c r="M40" s="193" t="s">
        <v>36</v>
      </c>
      <c r="N40" s="193" t="s">
        <v>37</v>
      </c>
      <c r="O40" s="194"/>
      <c r="P40" s="194"/>
      <c r="Q40" s="194"/>
      <c r="R40" s="195" t="s">
        <v>81</v>
      </c>
      <c r="S40" s="196"/>
      <c r="T40" s="304"/>
    </row>
    <row r="41" spans="2:22" ht="15.75" customHeight="1" x14ac:dyDescent="0.25">
      <c r="B41" s="197"/>
      <c r="C41" s="146"/>
      <c r="D41" s="146"/>
      <c r="E41" s="146"/>
      <c r="F41" s="146"/>
      <c r="G41" s="146"/>
      <c r="H41" s="146"/>
      <c r="I41" s="146"/>
      <c r="J41" s="146"/>
      <c r="K41" s="146"/>
      <c r="L41" s="146"/>
      <c r="M41" s="146"/>
      <c r="N41" s="146"/>
      <c r="O41" s="136"/>
      <c r="P41" s="136"/>
      <c r="Q41" s="136"/>
      <c r="R41" s="305"/>
      <c r="S41" s="306"/>
      <c r="T41" s="306"/>
    </row>
    <row r="42" spans="2:22" ht="15.75" customHeight="1" x14ac:dyDescent="0.25">
      <c r="B42" s="197"/>
      <c r="C42" s="146"/>
      <c r="D42" s="146"/>
      <c r="E42" s="146"/>
      <c r="F42" s="146"/>
      <c r="G42" s="146"/>
      <c r="H42" s="146"/>
      <c r="I42" s="146"/>
      <c r="J42" s="146"/>
      <c r="K42" s="146"/>
      <c r="L42" s="146"/>
      <c r="M42" s="146"/>
      <c r="N42" s="146"/>
      <c r="O42" s="136"/>
      <c r="P42" s="136"/>
      <c r="Q42" s="136"/>
    </row>
    <row r="43" spans="2:22" ht="15.75" customHeight="1" x14ac:dyDescent="0.25">
      <c r="B43" s="197"/>
      <c r="C43" s="146"/>
      <c r="D43" s="146"/>
      <c r="E43" s="146"/>
      <c r="F43" s="146"/>
      <c r="G43" s="146"/>
      <c r="H43" s="146"/>
      <c r="I43" s="146"/>
      <c r="J43" s="146"/>
      <c r="K43" s="146"/>
      <c r="L43" s="146"/>
      <c r="M43" s="146"/>
      <c r="N43" s="146"/>
      <c r="O43" s="136"/>
      <c r="P43" s="136"/>
      <c r="Q43" s="136"/>
    </row>
    <row r="44" spans="2:22" ht="15.75" customHeight="1" x14ac:dyDescent="0.25">
      <c r="B44" s="197"/>
      <c r="C44" s="146"/>
      <c r="D44" s="146"/>
      <c r="E44" s="146"/>
      <c r="F44" s="146"/>
      <c r="G44" s="146"/>
      <c r="H44" s="146"/>
      <c r="I44" s="146"/>
      <c r="J44" s="146"/>
      <c r="K44" s="146"/>
      <c r="L44" s="146"/>
      <c r="M44" s="146"/>
      <c r="N44" s="146"/>
      <c r="O44" s="136"/>
      <c r="P44" s="136"/>
      <c r="Q44" s="136"/>
    </row>
    <row r="45" spans="2:22" ht="15.75" customHeight="1" x14ac:dyDescent="0.25">
      <c r="B45" s="213"/>
      <c r="C45" s="214"/>
      <c r="D45" s="214"/>
      <c r="E45" s="214"/>
      <c r="F45" s="215"/>
      <c r="G45" s="216"/>
      <c r="H45" s="216"/>
      <c r="I45" s="216"/>
      <c r="J45" s="216"/>
      <c r="K45" s="216"/>
      <c r="L45" s="216"/>
      <c r="M45" s="164"/>
      <c r="N45" s="217"/>
      <c r="O45" s="218"/>
      <c r="P45" s="218"/>
      <c r="Q45" s="218"/>
    </row>
    <row r="46" spans="2:22" ht="15.75" customHeight="1" x14ac:dyDescent="0.25">
      <c r="B46" s="213"/>
      <c r="C46" s="214"/>
      <c r="D46" s="214"/>
      <c r="E46" s="214"/>
      <c r="F46" s="215"/>
      <c r="G46" s="216"/>
      <c r="H46" s="216"/>
      <c r="I46" s="216"/>
      <c r="J46" s="216"/>
      <c r="K46" s="216"/>
      <c r="L46" s="216"/>
      <c r="M46" s="164"/>
      <c r="N46" s="217"/>
      <c r="O46" s="218"/>
      <c r="P46" s="218"/>
      <c r="Q46" s="218"/>
    </row>
    <row r="47" spans="2:22" ht="15.75" customHeight="1" x14ac:dyDescent="0.25">
      <c r="B47" s="213"/>
      <c r="C47" s="214"/>
      <c r="D47" s="214"/>
      <c r="E47" s="214"/>
      <c r="F47" s="215"/>
      <c r="G47" s="216"/>
      <c r="H47" s="216"/>
      <c r="I47" s="216"/>
      <c r="J47" s="216"/>
      <c r="K47" s="216"/>
      <c r="L47" s="216"/>
      <c r="M47" s="164"/>
      <c r="N47" s="217"/>
      <c r="O47" s="218"/>
      <c r="P47" s="218"/>
      <c r="Q47" s="218"/>
    </row>
    <row r="48" spans="2:22" ht="15.75" customHeight="1" x14ac:dyDescent="0.25">
      <c r="B48" s="213"/>
      <c r="C48" s="214"/>
      <c r="D48" s="214"/>
      <c r="E48" s="214"/>
      <c r="F48" s="215"/>
      <c r="G48" s="216"/>
      <c r="H48" s="216"/>
      <c r="I48" s="216"/>
      <c r="J48" s="216"/>
      <c r="K48" s="216"/>
      <c r="L48" s="216"/>
      <c r="M48" s="164"/>
      <c r="N48" s="217"/>
      <c r="O48" s="218"/>
      <c r="P48" s="218"/>
      <c r="Q48" s="218"/>
    </row>
    <row r="49" spans="2:23" ht="15.75" customHeight="1" x14ac:dyDescent="0.25">
      <c r="B49" s="213"/>
      <c r="C49" s="214"/>
      <c r="D49" s="214"/>
      <c r="E49" s="214"/>
      <c r="F49" s="215"/>
      <c r="G49" s="216"/>
      <c r="H49" s="216"/>
      <c r="I49" s="216"/>
      <c r="J49" s="216"/>
      <c r="K49" s="216"/>
      <c r="L49" s="216"/>
      <c r="M49" s="164"/>
      <c r="N49" s="217"/>
      <c r="O49" s="218"/>
      <c r="P49" s="218"/>
      <c r="Q49" s="218"/>
    </row>
    <row r="50" spans="2:23" ht="15.75" customHeight="1" x14ac:dyDescent="0.25">
      <c r="B50" s="213"/>
      <c r="C50" s="214"/>
      <c r="D50" s="214"/>
      <c r="E50" s="214"/>
      <c r="F50" s="215"/>
      <c r="G50" s="216"/>
      <c r="H50" s="216"/>
      <c r="I50" s="216"/>
      <c r="J50" s="216"/>
      <c r="K50" s="216"/>
      <c r="L50" s="216"/>
      <c r="M50" s="164"/>
      <c r="N50" s="217"/>
      <c r="O50" s="218"/>
      <c r="P50" s="218"/>
      <c r="Q50" s="218"/>
    </row>
    <row r="51" spans="2:23" ht="15.75" customHeight="1" x14ac:dyDescent="0.25">
      <c r="B51" s="213"/>
      <c r="C51" s="214"/>
      <c r="D51" s="214"/>
      <c r="E51" s="214"/>
      <c r="F51" s="215"/>
      <c r="G51" s="216"/>
      <c r="H51" s="216"/>
      <c r="I51" s="216"/>
      <c r="J51" s="216"/>
      <c r="K51" s="216"/>
      <c r="L51" s="216"/>
      <c r="M51" s="164"/>
      <c r="N51" s="217"/>
      <c r="O51" s="218"/>
      <c r="P51" s="218"/>
      <c r="Q51" s="218"/>
    </row>
    <row r="52" spans="2:23" ht="15.75" customHeight="1" x14ac:dyDescent="0.25">
      <c r="B52" s="213"/>
      <c r="C52" s="214"/>
      <c r="D52" s="214"/>
      <c r="E52" s="214"/>
      <c r="F52" s="215"/>
      <c r="G52" s="216"/>
      <c r="H52" s="216"/>
      <c r="I52" s="216"/>
      <c r="J52" s="216"/>
      <c r="K52" s="216"/>
      <c r="L52" s="216"/>
      <c r="M52" s="164"/>
      <c r="N52" s="217"/>
      <c r="O52" s="218"/>
      <c r="P52" s="218"/>
      <c r="Q52" s="218"/>
      <c r="R52" s="144"/>
      <c r="S52" s="144"/>
      <c r="T52" s="144"/>
      <c r="U52" s="144"/>
      <c r="V52" s="135" t="s">
        <v>301</v>
      </c>
      <c r="W52" s="173">
        <f>W20</f>
        <v>95847.079999999987</v>
      </c>
    </row>
    <row r="53" spans="2:23" ht="15.75" customHeight="1" x14ac:dyDescent="0.25">
      <c r="B53" s="213"/>
      <c r="C53" s="214"/>
      <c r="D53" s="214"/>
      <c r="E53" s="214"/>
      <c r="F53" s="215"/>
      <c r="G53" s="216"/>
      <c r="H53" s="216"/>
      <c r="I53" s="216"/>
      <c r="J53" s="216"/>
      <c r="K53" s="216"/>
      <c r="L53" s="216"/>
      <c r="M53" s="164"/>
      <c r="N53" s="217"/>
      <c r="O53" s="218"/>
      <c r="P53" s="218"/>
      <c r="Q53" s="218"/>
      <c r="R53" s="144"/>
      <c r="S53" s="144"/>
      <c r="T53" s="144"/>
      <c r="U53" s="144"/>
    </row>
    <row r="54" spans="2:23" ht="15.75" customHeight="1" x14ac:dyDescent="0.25">
      <c r="B54" s="238"/>
      <c r="C54" s="233"/>
      <c r="D54" s="233"/>
      <c r="E54" s="233"/>
      <c r="F54" s="215"/>
      <c r="G54" s="216"/>
      <c r="H54" s="239"/>
      <c r="I54" s="239"/>
      <c r="J54" s="239"/>
      <c r="K54" s="239"/>
      <c r="L54" s="239"/>
      <c r="M54" s="235"/>
      <c r="N54" s="212"/>
      <c r="O54" s="240"/>
      <c r="P54" s="166"/>
      <c r="Q54" s="147"/>
      <c r="R54" s="144"/>
      <c r="S54" s="144"/>
      <c r="T54" s="166"/>
      <c r="U54" s="144"/>
    </row>
    <row r="55" spans="2:23" ht="15.75" customHeight="1" x14ac:dyDescent="0.25">
      <c r="B55" s="238"/>
      <c r="C55" s="233"/>
      <c r="D55" s="233"/>
      <c r="E55" s="233"/>
      <c r="F55" s="215"/>
      <c r="G55" s="216"/>
      <c r="H55" s="239"/>
      <c r="I55" s="239"/>
      <c r="J55" s="239"/>
      <c r="K55" s="239"/>
      <c r="L55" s="239"/>
      <c r="M55" s="241"/>
      <c r="N55" s="217"/>
      <c r="O55" s="240"/>
      <c r="P55" s="246"/>
      <c r="Q55" s="147"/>
      <c r="R55" s="144"/>
      <c r="S55" s="144"/>
      <c r="T55" s="144"/>
      <c r="U55" s="144"/>
    </row>
    <row r="56" spans="2:23" ht="15.75" customHeight="1" x14ac:dyDescent="0.25">
      <c r="P56" s="144"/>
      <c r="Q56" s="144"/>
      <c r="R56" s="144"/>
      <c r="S56" s="144"/>
      <c r="T56" s="144"/>
      <c r="U56" s="144"/>
    </row>
    <row r="57" spans="2:23" ht="15.75" customHeight="1" x14ac:dyDescent="0.25">
      <c r="F57" s="175"/>
      <c r="G57" s="242"/>
      <c r="H57" s="243"/>
      <c r="I57" s="243"/>
      <c r="J57" s="243"/>
      <c r="K57" s="243"/>
      <c r="L57" s="243"/>
    </row>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6:I36"/>
    <mergeCell ref="B29:G29"/>
    <mergeCell ref="B28:G28"/>
    <mergeCell ref="B24:G24"/>
    <mergeCell ref="B26:G26"/>
  </mergeCells>
  <conditionalFormatting sqref="A7:P19 U7:X19 R7:S19">
    <cfRule type="expression" dxfId="12" priority="1">
      <formula>MOD(ROW(),2)=0</formula>
    </cfRule>
  </conditionalFormatting>
  <hyperlinks>
    <hyperlink ref="B29" r:id="rId1"/>
  </hyperlinks>
  <printOptions horizontalCentered="1" gridLines="1"/>
  <pageMargins left="0" right="0" top="0.75" bottom="0.75" header="0.3" footer="0.3"/>
  <pageSetup scale="50" orientation="landscape" horizontalDpi="1200" verticalDpi="1200"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Y7" sqref="Y7:Y21"/>
    </sheetView>
  </sheetViews>
  <sheetFormatPr defaultColWidth="9.140625" defaultRowHeight="15" x14ac:dyDescent="0.25"/>
  <cols>
    <col min="1" max="1" width="7.85546875" style="135" customWidth="1"/>
    <col min="2" max="2" width="64.5703125" style="135" customWidth="1"/>
    <col min="3" max="3" width="33.42578125" style="135" customWidth="1"/>
    <col min="4" max="4" width="14.28515625" style="135" bestFit="1" customWidth="1"/>
    <col min="5" max="5" width="13.7109375" style="135" customWidth="1"/>
    <col min="6" max="6" width="19" style="135" bestFit="1" customWidth="1"/>
    <col min="7" max="7" width="22.7109375" style="137" customWidth="1"/>
    <col min="8" max="8" width="11.28515625" style="135" customWidth="1"/>
    <col min="9" max="9" width="12.85546875" style="135" customWidth="1"/>
    <col min="10" max="10" width="13.42578125" style="135" customWidth="1"/>
    <col min="11" max="11" width="15.7109375" style="135" customWidth="1"/>
    <col min="12" max="12" width="9.5703125" style="135" bestFit="1" customWidth="1"/>
    <col min="13" max="13" width="20.42578125" style="135" customWidth="1"/>
    <col min="14" max="14" width="16" style="135" bestFit="1" customWidth="1"/>
    <col min="15" max="15" width="13.7109375" style="135" customWidth="1"/>
    <col min="16" max="16" width="14.5703125" style="135" customWidth="1"/>
    <col min="17" max="17" width="3.7109375" style="135" customWidth="1"/>
    <col min="18" max="18" width="16.140625" style="135" customWidth="1"/>
    <col min="19" max="19" width="16" style="135" bestFit="1" customWidth="1"/>
    <col min="20" max="20" width="3.7109375" style="141" customWidth="1"/>
    <col min="21" max="21" width="15.42578125" style="135" customWidth="1"/>
    <col min="22" max="22" width="15" style="135" bestFit="1" customWidth="1"/>
    <col min="23" max="23" width="15.42578125" style="135" customWidth="1"/>
    <col min="24" max="24" width="14.28515625" style="135" customWidth="1"/>
    <col min="25" max="25" width="16" style="135" bestFit="1" customWidth="1"/>
    <col min="26" max="16384" width="9.140625" style="135"/>
  </cols>
  <sheetData>
    <row r="1" spans="1:25" ht="15.75" customHeight="1" x14ac:dyDescent="0.25">
      <c r="A1" s="132" t="s">
        <v>86</v>
      </c>
    </row>
    <row r="2" spans="1:25" ht="15.75" customHeight="1" x14ac:dyDescent="0.25">
      <c r="A2" s="138" t="str">
        <f>'#4041 Somerset Acad Boca Middle'!A2</f>
        <v>Federal Grant Allocations/Reimbursements as of: 06/30/2023</v>
      </c>
      <c r="B2" s="202"/>
      <c r="N2" s="140"/>
      <c r="O2" s="140"/>
      <c r="Q2" s="141"/>
      <c r="R2" s="141"/>
      <c r="S2" s="141"/>
    </row>
    <row r="3" spans="1:25" ht="15.75" customHeight="1" x14ac:dyDescent="0.25">
      <c r="A3" s="142" t="s">
        <v>87</v>
      </c>
      <c r="B3" s="132"/>
      <c r="D3" s="132"/>
      <c r="E3" s="132"/>
      <c r="F3" s="132"/>
      <c r="Q3" s="141"/>
      <c r="R3" s="141"/>
      <c r="S3" s="141"/>
      <c r="U3" s="136"/>
      <c r="V3" s="143"/>
    </row>
    <row r="4" spans="1:25" ht="15.75" customHeight="1" x14ac:dyDescent="0.25">
      <c r="A4" s="132" t="s">
        <v>147</v>
      </c>
      <c r="N4" s="145"/>
      <c r="O4" s="145"/>
      <c r="P4" s="145"/>
      <c r="Q4" s="146"/>
      <c r="R4" s="141"/>
      <c r="S4" s="141"/>
      <c r="T4" s="146"/>
      <c r="U4" s="574" t="s">
        <v>211</v>
      </c>
      <c r="V4" s="574"/>
      <c r="W4" s="574"/>
      <c r="X4" s="148"/>
      <c r="Y4" s="147"/>
    </row>
    <row r="5" spans="1:25" ht="15.75" thickBot="1" x14ac:dyDescent="0.3">
      <c r="H5" s="148"/>
      <c r="I5" s="148"/>
      <c r="N5" s="145"/>
      <c r="O5" s="145"/>
      <c r="P5" s="145"/>
      <c r="Q5" s="146"/>
      <c r="R5" s="150"/>
      <c r="S5" s="150"/>
      <c r="T5" s="146"/>
      <c r="U5" s="577"/>
      <c r="V5" s="577"/>
      <c r="W5" s="577"/>
      <c r="X5" s="146"/>
      <c r="Y5" s="151"/>
    </row>
    <row r="6" spans="1:25" s="205" customFormat="1" ht="85.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204"/>
      <c r="R6" s="154" t="s">
        <v>256</v>
      </c>
      <c r="S6" s="155" t="s">
        <v>257</v>
      </c>
      <c r="T6" s="204"/>
      <c r="U6" s="363" t="s">
        <v>263</v>
      </c>
      <c r="V6" s="364" t="s">
        <v>350</v>
      </c>
      <c r="W6" s="365" t="s">
        <v>351</v>
      </c>
      <c r="X6" s="410" t="s">
        <v>344</v>
      </c>
      <c r="Y6" s="159" t="str">
        <f>'#4041 Somerset Acad Boca Middle'!X6</f>
        <v>Available Budget as of 06/30/2023</v>
      </c>
    </row>
    <row r="7" spans="1:25" ht="15.75" customHeight="1" x14ac:dyDescent="0.25">
      <c r="A7" s="137">
        <v>4201</v>
      </c>
      <c r="B7" s="135" t="s">
        <v>326</v>
      </c>
      <c r="C7" s="392" t="s">
        <v>95</v>
      </c>
      <c r="D7" s="185" t="s">
        <v>218</v>
      </c>
      <c r="E7" s="185" t="s">
        <v>253</v>
      </c>
      <c r="F7" s="144" t="s">
        <v>219</v>
      </c>
      <c r="G7" s="238" t="s">
        <v>7</v>
      </c>
      <c r="H7" s="300">
        <v>2.7199999999999998E-2</v>
      </c>
      <c r="I7" s="300">
        <v>0.15010000000000001</v>
      </c>
      <c r="J7" s="171">
        <v>45107</v>
      </c>
      <c r="K7" s="171">
        <v>45108</v>
      </c>
      <c r="L7" s="171">
        <v>44743</v>
      </c>
      <c r="M7" s="137" t="s">
        <v>212</v>
      </c>
      <c r="N7" s="411">
        <v>305025.5</v>
      </c>
      <c r="O7" s="412">
        <v>0</v>
      </c>
      <c r="P7" s="398">
        <f t="shared" ref="P7:P16" si="0">N7+O7</f>
        <v>305025.5</v>
      </c>
      <c r="Q7" s="450"/>
      <c r="R7" s="411">
        <v>0</v>
      </c>
      <c r="S7" s="398">
        <f>P7-R7</f>
        <v>305025.5</v>
      </c>
      <c r="T7" s="178"/>
      <c r="U7" s="396">
        <v>0</v>
      </c>
      <c r="V7" s="397">
        <v>0</v>
      </c>
      <c r="W7" s="397">
        <f>U7+V7</f>
        <v>0</v>
      </c>
      <c r="X7" s="515">
        <v>0</v>
      </c>
      <c r="Y7" s="503">
        <f>S7-W7</f>
        <v>305025.5</v>
      </c>
    </row>
    <row r="8" spans="1:25" ht="15.75" customHeight="1" x14ac:dyDescent="0.25">
      <c r="A8" s="137">
        <v>4253</v>
      </c>
      <c r="B8" s="135" t="s">
        <v>114</v>
      </c>
      <c r="C8" s="392" t="s">
        <v>108</v>
      </c>
      <c r="D8" s="185" t="s">
        <v>216</v>
      </c>
      <c r="E8" s="185" t="s">
        <v>240</v>
      </c>
      <c r="F8" s="144" t="s">
        <v>217</v>
      </c>
      <c r="G8" s="238" t="s">
        <v>7</v>
      </c>
      <c r="H8" s="300">
        <v>2.7199999999999998E-2</v>
      </c>
      <c r="I8" s="300">
        <v>0.15010000000000001</v>
      </c>
      <c r="J8" s="171">
        <v>45107</v>
      </c>
      <c r="K8" s="171">
        <v>45108</v>
      </c>
      <c r="L8" s="171">
        <v>44743</v>
      </c>
      <c r="M8" s="137" t="s">
        <v>212</v>
      </c>
      <c r="N8" s="414">
        <v>19446.73</v>
      </c>
      <c r="O8" s="415">
        <v>0</v>
      </c>
      <c r="P8" s="386">
        <f t="shared" si="0"/>
        <v>19446.73</v>
      </c>
      <c r="Q8" s="450"/>
      <c r="R8" s="414">
        <v>0</v>
      </c>
      <c r="S8" s="386">
        <f>P8-R8</f>
        <v>19446.73</v>
      </c>
      <c r="T8" s="178"/>
      <c r="U8" s="399">
        <v>19446.73</v>
      </c>
      <c r="V8" s="385">
        <v>0</v>
      </c>
      <c r="W8" s="385">
        <f>U8+V8</f>
        <v>19446.73</v>
      </c>
      <c r="X8" s="484">
        <v>0</v>
      </c>
      <c r="Y8" s="458">
        <f>S8-W8</f>
        <v>0</v>
      </c>
    </row>
    <row r="9" spans="1:25" s="144" customFormat="1" ht="15.75" customHeight="1" x14ac:dyDescent="0.25">
      <c r="A9" s="160">
        <v>4383</v>
      </c>
      <c r="B9" s="144" t="s">
        <v>180</v>
      </c>
      <c r="C9" s="218" t="s">
        <v>334</v>
      </c>
      <c r="D9" s="160" t="s">
        <v>264</v>
      </c>
      <c r="E9" s="160" t="s">
        <v>265</v>
      </c>
      <c r="F9" s="144" t="s">
        <v>335</v>
      </c>
      <c r="G9" s="217" t="s">
        <v>7</v>
      </c>
      <c r="H9" s="324">
        <v>2.7199999999999998E-2</v>
      </c>
      <c r="I9" s="324">
        <v>0.15010000000000001</v>
      </c>
      <c r="J9" s="164">
        <v>45138</v>
      </c>
      <c r="K9" s="164">
        <v>45153</v>
      </c>
      <c r="L9" s="164">
        <v>44743</v>
      </c>
      <c r="M9" s="160" t="s">
        <v>333</v>
      </c>
      <c r="N9" s="384">
        <v>16442.8</v>
      </c>
      <c r="O9" s="431">
        <v>0</v>
      </c>
      <c r="P9" s="390">
        <f t="shared" si="0"/>
        <v>16442.8</v>
      </c>
      <c r="Q9" s="286"/>
      <c r="R9" s="384">
        <v>0</v>
      </c>
      <c r="S9" s="390">
        <f t="shared" ref="S9:S21" si="1">P9-R9</f>
        <v>16442.8</v>
      </c>
      <c r="T9" s="286"/>
      <c r="U9" s="384">
        <v>15536.45</v>
      </c>
      <c r="V9" s="391">
        <v>0</v>
      </c>
      <c r="W9" s="391">
        <f t="shared" ref="W9:W21" si="2">U9+V9</f>
        <v>15536.45</v>
      </c>
      <c r="X9" s="483">
        <v>0</v>
      </c>
      <c r="Y9" s="442">
        <f t="shared" ref="Y9:Y21" si="3">S9-W9</f>
        <v>906.34999999999854</v>
      </c>
    </row>
    <row r="10" spans="1:25" ht="15.75" customHeight="1" x14ac:dyDescent="0.25">
      <c r="A10" s="137">
        <v>4423</v>
      </c>
      <c r="B10" s="135" t="s">
        <v>210</v>
      </c>
      <c r="C10" s="293" t="s">
        <v>305</v>
      </c>
      <c r="D10" s="137" t="s">
        <v>183</v>
      </c>
      <c r="E10" s="137" t="s">
        <v>242</v>
      </c>
      <c r="F10" s="144" t="s">
        <v>196</v>
      </c>
      <c r="G10" s="238" t="s">
        <v>7</v>
      </c>
      <c r="H10" s="300">
        <v>2.7199999999999998E-2</v>
      </c>
      <c r="I10" s="300">
        <v>0.15010000000000001</v>
      </c>
      <c r="J10" s="171">
        <v>45199</v>
      </c>
      <c r="K10" s="171">
        <v>45214</v>
      </c>
      <c r="L10" s="171">
        <v>44201</v>
      </c>
      <c r="M10" s="137" t="s">
        <v>192</v>
      </c>
      <c r="N10" s="384">
        <v>162673.35999999999</v>
      </c>
      <c r="O10" s="385">
        <v>0</v>
      </c>
      <c r="P10" s="386">
        <f t="shared" si="0"/>
        <v>162673.35999999999</v>
      </c>
      <c r="Q10" s="130"/>
      <c r="R10" s="399">
        <v>0</v>
      </c>
      <c r="S10" s="386">
        <f t="shared" si="1"/>
        <v>162673.35999999999</v>
      </c>
      <c r="T10" s="178"/>
      <c r="U10" s="399">
        <v>146380.91</v>
      </c>
      <c r="V10" s="385">
        <v>0</v>
      </c>
      <c r="W10" s="385">
        <f t="shared" si="2"/>
        <v>146380.91</v>
      </c>
      <c r="X10" s="484">
        <v>0</v>
      </c>
      <c r="Y10" s="458">
        <f t="shared" si="3"/>
        <v>16292.449999999983</v>
      </c>
    </row>
    <row r="11" spans="1:25" ht="15.75" customHeight="1" x14ac:dyDescent="0.25">
      <c r="A11" s="137">
        <v>4426</v>
      </c>
      <c r="B11" s="135" t="s">
        <v>320</v>
      </c>
      <c r="C11" s="293" t="s">
        <v>305</v>
      </c>
      <c r="D11" s="137" t="s">
        <v>183</v>
      </c>
      <c r="E11" s="137" t="s">
        <v>252</v>
      </c>
      <c r="F11" s="135" t="s">
        <v>184</v>
      </c>
      <c r="G11" s="238" t="s">
        <v>7</v>
      </c>
      <c r="H11" s="300">
        <v>2.7199999999999998E-2</v>
      </c>
      <c r="I11" s="300">
        <v>0.15010000000000001</v>
      </c>
      <c r="J11" s="171">
        <v>45199</v>
      </c>
      <c r="K11" s="171">
        <v>45214</v>
      </c>
      <c r="L11" s="171">
        <v>44201</v>
      </c>
      <c r="M11" s="137" t="s">
        <v>190</v>
      </c>
      <c r="N11" s="384">
        <v>301125.75</v>
      </c>
      <c r="O11" s="385">
        <v>0</v>
      </c>
      <c r="P11" s="386">
        <f t="shared" si="0"/>
        <v>301125.75</v>
      </c>
      <c r="Q11" s="130"/>
      <c r="R11" s="399">
        <v>0</v>
      </c>
      <c r="S11" s="386">
        <f t="shared" si="1"/>
        <v>301125.75</v>
      </c>
      <c r="T11" s="178"/>
      <c r="U11" s="399">
        <v>154794.59</v>
      </c>
      <c r="V11" s="385">
        <v>0</v>
      </c>
      <c r="W11" s="385">
        <f t="shared" si="2"/>
        <v>154794.59</v>
      </c>
      <c r="X11" s="484">
        <v>0</v>
      </c>
      <c r="Y11" s="458">
        <f t="shared" si="3"/>
        <v>146331.16</v>
      </c>
    </row>
    <row r="12" spans="1:25" ht="15.75" customHeight="1" x14ac:dyDescent="0.25">
      <c r="A12" s="137">
        <v>4427</v>
      </c>
      <c r="B12" s="135" t="s">
        <v>193</v>
      </c>
      <c r="C12" s="293" t="s">
        <v>305</v>
      </c>
      <c r="D12" s="137" t="s">
        <v>183</v>
      </c>
      <c r="E12" s="137" t="s">
        <v>249</v>
      </c>
      <c r="F12" s="135" t="s">
        <v>195</v>
      </c>
      <c r="G12" s="238" t="s">
        <v>7</v>
      </c>
      <c r="H12" s="300">
        <v>2.7199999999999998E-2</v>
      </c>
      <c r="I12" s="300">
        <v>0.15010000000000001</v>
      </c>
      <c r="J12" s="171">
        <v>45199</v>
      </c>
      <c r="K12" s="171">
        <v>45214</v>
      </c>
      <c r="L12" s="171">
        <v>44201</v>
      </c>
      <c r="M12" s="137" t="s">
        <v>191</v>
      </c>
      <c r="N12" s="384">
        <v>34367.61</v>
      </c>
      <c r="O12" s="385">
        <v>0</v>
      </c>
      <c r="P12" s="386">
        <f t="shared" si="0"/>
        <v>34367.61</v>
      </c>
      <c r="Q12" s="130"/>
      <c r="R12" s="399">
        <v>0</v>
      </c>
      <c r="S12" s="386">
        <f t="shared" si="1"/>
        <v>34367.61</v>
      </c>
      <c r="T12" s="178"/>
      <c r="U12" s="399">
        <v>4313.3999999999996</v>
      </c>
      <c r="V12" s="385">
        <v>0</v>
      </c>
      <c r="W12" s="385">
        <f t="shared" si="2"/>
        <v>4313.3999999999996</v>
      </c>
      <c r="X12" s="484">
        <v>0</v>
      </c>
      <c r="Y12" s="458">
        <f t="shared" si="3"/>
        <v>30054.21</v>
      </c>
    </row>
    <row r="13" spans="1:25" ht="15.75" customHeight="1" x14ac:dyDescent="0.25">
      <c r="A13" s="137">
        <v>4428</v>
      </c>
      <c r="B13" s="135" t="s">
        <v>208</v>
      </c>
      <c r="C13" s="293" t="s">
        <v>305</v>
      </c>
      <c r="D13" s="137" t="s">
        <v>183</v>
      </c>
      <c r="E13" s="137" t="s">
        <v>241</v>
      </c>
      <c r="F13" s="135" t="s">
        <v>209</v>
      </c>
      <c r="G13" s="238" t="s">
        <v>7</v>
      </c>
      <c r="H13" s="300">
        <v>2.7199999999999998E-2</v>
      </c>
      <c r="I13" s="300">
        <v>0.15010000000000001</v>
      </c>
      <c r="J13" s="171">
        <v>45199</v>
      </c>
      <c r="K13" s="171">
        <v>45214</v>
      </c>
      <c r="L13" s="171">
        <v>44201</v>
      </c>
      <c r="M13" s="137" t="s">
        <v>230</v>
      </c>
      <c r="N13" s="384">
        <v>22280.42</v>
      </c>
      <c r="O13" s="385">
        <v>0</v>
      </c>
      <c r="P13" s="386">
        <f t="shared" si="0"/>
        <v>22280.42</v>
      </c>
      <c r="Q13" s="130"/>
      <c r="R13" s="399">
        <v>0</v>
      </c>
      <c r="S13" s="386">
        <f t="shared" si="1"/>
        <v>22280.42</v>
      </c>
      <c r="T13" s="178"/>
      <c r="U13" s="399">
        <v>0</v>
      </c>
      <c r="V13" s="385">
        <v>0</v>
      </c>
      <c r="W13" s="385">
        <f t="shared" si="2"/>
        <v>0</v>
      </c>
      <c r="X13" s="484">
        <v>0</v>
      </c>
      <c r="Y13" s="458">
        <f t="shared" si="3"/>
        <v>22280.42</v>
      </c>
    </row>
    <row r="14" spans="1:25" ht="15.75" customHeight="1" x14ac:dyDescent="0.25">
      <c r="A14" s="137">
        <v>4429</v>
      </c>
      <c r="B14" s="135" t="s">
        <v>298</v>
      </c>
      <c r="C14" s="293" t="s">
        <v>305</v>
      </c>
      <c r="D14" s="137" t="s">
        <v>183</v>
      </c>
      <c r="E14" s="137" t="s">
        <v>247</v>
      </c>
      <c r="F14" s="135" t="s">
        <v>207</v>
      </c>
      <c r="G14" s="238" t="s">
        <v>7</v>
      </c>
      <c r="H14" s="300">
        <v>2.7199999999999998E-2</v>
      </c>
      <c r="I14" s="300">
        <v>0.15010000000000001</v>
      </c>
      <c r="J14" s="171">
        <v>45199</v>
      </c>
      <c r="K14" s="171">
        <v>45214</v>
      </c>
      <c r="L14" s="171">
        <v>44201</v>
      </c>
      <c r="M14" s="137" t="s">
        <v>229</v>
      </c>
      <c r="N14" s="384">
        <v>2771.15</v>
      </c>
      <c r="O14" s="385">
        <v>0</v>
      </c>
      <c r="P14" s="386">
        <f t="shared" si="0"/>
        <v>2771.15</v>
      </c>
      <c r="Q14" s="130"/>
      <c r="R14" s="399">
        <v>0</v>
      </c>
      <c r="S14" s="386">
        <f t="shared" si="1"/>
        <v>2771.15</v>
      </c>
      <c r="T14" s="178"/>
      <c r="U14" s="399">
        <v>0</v>
      </c>
      <c r="V14" s="385">
        <v>0</v>
      </c>
      <c r="W14" s="385">
        <f t="shared" si="2"/>
        <v>0</v>
      </c>
      <c r="X14" s="484">
        <v>0</v>
      </c>
      <c r="Y14" s="458">
        <f t="shared" si="3"/>
        <v>2771.15</v>
      </c>
    </row>
    <row r="15" spans="1:25" ht="15.75" customHeight="1" x14ac:dyDescent="0.25">
      <c r="A15" s="137">
        <v>4452</v>
      </c>
      <c r="B15" s="135" t="s">
        <v>204</v>
      </c>
      <c r="C15" s="293" t="s">
        <v>200</v>
      </c>
      <c r="D15" s="137" t="s">
        <v>201</v>
      </c>
      <c r="E15" s="137" t="s">
        <v>245</v>
      </c>
      <c r="F15" s="135" t="s">
        <v>205</v>
      </c>
      <c r="G15" s="238" t="s">
        <v>7</v>
      </c>
      <c r="H15" s="300">
        <v>0.05</v>
      </c>
      <c r="I15" s="300">
        <v>0.15010000000000001</v>
      </c>
      <c r="J15" s="171">
        <v>45565</v>
      </c>
      <c r="K15" s="171">
        <v>45580</v>
      </c>
      <c r="L15" s="171">
        <v>44279</v>
      </c>
      <c r="M15" s="137" t="s">
        <v>203</v>
      </c>
      <c r="N15" s="384">
        <v>294340.21999999997</v>
      </c>
      <c r="O15" s="385">
        <v>46.11</v>
      </c>
      <c r="P15" s="386">
        <f t="shared" si="0"/>
        <v>294386.32999999996</v>
      </c>
      <c r="Q15" s="130"/>
      <c r="R15" s="399">
        <v>0</v>
      </c>
      <c r="S15" s="386">
        <f t="shared" si="1"/>
        <v>294386.32999999996</v>
      </c>
      <c r="T15" s="178"/>
      <c r="U15" s="399">
        <v>0</v>
      </c>
      <c r="V15" s="385">
        <v>0</v>
      </c>
      <c r="W15" s="385">
        <v>0</v>
      </c>
      <c r="X15" s="484">
        <v>0</v>
      </c>
      <c r="Y15" s="458">
        <f t="shared" si="3"/>
        <v>294386.32999999996</v>
      </c>
    </row>
    <row r="16" spans="1:25" s="144" customFormat="1" ht="15.75" customHeight="1" x14ac:dyDescent="0.25">
      <c r="A16" s="160">
        <v>4454</v>
      </c>
      <c r="B16" s="144" t="s">
        <v>306</v>
      </c>
      <c r="C16" s="218" t="s">
        <v>200</v>
      </c>
      <c r="D16" s="160" t="s">
        <v>201</v>
      </c>
      <c r="E16" s="160" t="s">
        <v>248</v>
      </c>
      <c r="F16" s="144" t="s">
        <v>228</v>
      </c>
      <c r="G16" s="217" t="s">
        <v>7</v>
      </c>
      <c r="H16" s="324">
        <v>0.05</v>
      </c>
      <c r="I16" s="324">
        <v>0.15010000000000001</v>
      </c>
      <c r="J16" s="164">
        <v>45565</v>
      </c>
      <c r="K16" s="164">
        <v>45580</v>
      </c>
      <c r="L16" s="164">
        <v>44279</v>
      </c>
      <c r="M16" s="160" t="s">
        <v>327</v>
      </c>
      <c r="N16" s="384">
        <v>15216.4</v>
      </c>
      <c r="O16" s="391">
        <v>280.36</v>
      </c>
      <c r="P16" s="390">
        <f t="shared" si="0"/>
        <v>15496.76</v>
      </c>
      <c r="Q16" s="133"/>
      <c r="R16" s="384">
        <v>0</v>
      </c>
      <c r="S16" s="390">
        <f t="shared" si="1"/>
        <v>15496.76</v>
      </c>
      <c r="T16" s="286"/>
      <c r="U16" s="384">
        <v>0</v>
      </c>
      <c r="V16" s="391">
        <v>0</v>
      </c>
      <c r="W16" s="391">
        <f t="shared" si="2"/>
        <v>0</v>
      </c>
      <c r="X16" s="483">
        <v>15496.76</v>
      </c>
      <c r="Y16" s="442">
        <f>S16-W16-X16</f>
        <v>0</v>
      </c>
    </row>
    <row r="17" spans="1:25" ht="15.75" customHeight="1" x14ac:dyDescent="0.25">
      <c r="A17" s="137">
        <v>4457</v>
      </c>
      <c r="B17" s="135" t="s">
        <v>266</v>
      </c>
      <c r="C17" s="293" t="s">
        <v>200</v>
      </c>
      <c r="D17" s="137" t="s">
        <v>201</v>
      </c>
      <c r="E17" s="137" t="s">
        <v>267</v>
      </c>
      <c r="F17" s="135" t="s">
        <v>268</v>
      </c>
      <c r="G17" s="238" t="s">
        <v>7</v>
      </c>
      <c r="H17" s="300">
        <v>0.05</v>
      </c>
      <c r="I17" s="300">
        <v>0.15010000000000001</v>
      </c>
      <c r="J17" s="171">
        <v>45565</v>
      </c>
      <c r="K17" s="171">
        <v>45580</v>
      </c>
      <c r="L17" s="171">
        <v>44279</v>
      </c>
      <c r="M17" s="300" t="s">
        <v>312</v>
      </c>
      <c r="N17" s="414">
        <v>7242.55</v>
      </c>
      <c r="O17" s="415">
        <v>0</v>
      </c>
      <c r="P17" s="386">
        <f t="shared" ref="P17" si="4">N17+O17</f>
        <v>7242.55</v>
      </c>
      <c r="Q17" s="450"/>
      <c r="R17" s="414">
        <v>0</v>
      </c>
      <c r="S17" s="386">
        <f t="shared" si="1"/>
        <v>7242.55</v>
      </c>
      <c r="T17" s="178"/>
      <c r="U17" s="399">
        <v>0</v>
      </c>
      <c r="V17" s="385">
        <v>0</v>
      </c>
      <c r="W17" s="385">
        <f t="shared" si="2"/>
        <v>0</v>
      </c>
      <c r="X17" s="484">
        <v>0</v>
      </c>
      <c r="Y17" s="458">
        <f t="shared" si="3"/>
        <v>7242.55</v>
      </c>
    </row>
    <row r="18" spans="1:25" ht="15.75" customHeight="1" x14ac:dyDescent="0.25">
      <c r="A18" s="137">
        <v>4459</v>
      </c>
      <c r="B18" s="135" t="s">
        <v>243</v>
      </c>
      <c r="C18" s="293" t="s">
        <v>200</v>
      </c>
      <c r="D18" s="137" t="s">
        <v>201</v>
      </c>
      <c r="E18" s="137" t="s">
        <v>244</v>
      </c>
      <c r="F18" s="135" t="s">
        <v>202</v>
      </c>
      <c r="G18" s="238" t="s">
        <v>7</v>
      </c>
      <c r="H18" s="300">
        <v>0.05</v>
      </c>
      <c r="I18" s="300">
        <v>0.15010000000000001</v>
      </c>
      <c r="J18" s="171">
        <v>45565</v>
      </c>
      <c r="K18" s="171">
        <v>45580</v>
      </c>
      <c r="L18" s="171">
        <v>44279</v>
      </c>
      <c r="M18" s="137" t="s">
        <v>203</v>
      </c>
      <c r="N18" s="384">
        <v>1177360.8700000001</v>
      </c>
      <c r="O18" s="385">
        <v>184.43</v>
      </c>
      <c r="P18" s="386">
        <f>N18+O18</f>
        <v>1177545.3</v>
      </c>
      <c r="Q18" s="178"/>
      <c r="R18" s="399">
        <v>0</v>
      </c>
      <c r="S18" s="386">
        <f t="shared" si="1"/>
        <v>1177545.3</v>
      </c>
      <c r="T18" s="178"/>
      <c r="U18" s="399">
        <v>0</v>
      </c>
      <c r="V18" s="385">
        <v>0</v>
      </c>
      <c r="W18" s="385">
        <f t="shared" si="2"/>
        <v>0</v>
      </c>
      <c r="X18" s="484">
        <v>0</v>
      </c>
      <c r="Y18" s="458">
        <f t="shared" si="3"/>
        <v>1177545.3</v>
      </c>
    </row>
    <row r="19" spans="1:25" ht="15.75" customHeight="1" x14ac:dyDescent="0.25">
      <c r="A19" s="137">
        <v>4461</v>
      </c>
      <c r="B19" s="135" t="s">
        <v>269</v>
      </c>
      <c r="C19" s="293" t="s">
        <v>200</v>
      </c>
      <c r="D19" s="137" t="s">
        <v>201</v>
      </c>
      <c r="E19" s="137" t="s">
        <v>273</v>
      </c>
      <c r="F19" s="135" t="s">
        <v>274</v>
      </c>
      <c r="G19" s="238" t="s">
        <v>7</v>
      </c>
      <c r="H19" s="300">
        <v>0.05</v>
      </c>
      <c r="I19" s="300">
        <v>0.15010000000000001</v>
      </c>
      <c r="J19" s="171">
        <v>45565</v>
      </c>
      <c r="K19" s="171">
        <v>45580</v>
      </c>
      <c r="L19" s="171">
        <v>44279</v>
      </c>
      <c r="M19" s="137" t="s">
        <v>310</v>
      </c>
      <c r="N19" s="384">
        <v>8180.68</v>
      </c>
      <c r="O19" s="385">
        <v>0</v>
      </c>
      <c r="P19" s="386">
        <f>N19+O19</f>
        <v>8180.68</v>
      </c>
      <c r="Q19" s="178"/>
      <c r="R19" s="399">
        <v>0</v>
      </c>
      <c r="S19" s="386">
        <f t="shared" si="1"/>
        <v>8180.68</v>
      </c>
      <c r="T19" s="178"/>
      <c r="U19" s="399">
        <v>0</v>
      </c>
      <c r="V19" s="385">
        <v>0</v>
      </c>
      <c r="W19" s="385">
        <f t="shared" si="2"/>
        <v>0</v>
      </c>
      <c r="X19" s="484">
        <v>0</v>
      </c>
      <c r="Y19" s="458">
        <f t="shared" si="3"/>
        <v>8180.68</v>
      </c>
    </row>
    <row r="20" spans="1:25" ht="15.75" customHeight="1" x14ac:dyDescent="0.25">
      <c r="A20" s="137">
        <v>4463</v>
      </c>
      <c r="B20" s="135" t="s">
        <v>271</v>
      </c>
      <c r="C20" s="293" t="s">
        <v>200</v>
      </c>
      <c r="D20" s="137" t="s">
        <v>201</v>
      </c>
      <c r="E20" s="137" t="s">
        <v>277</v>
      </c>
      <c r="F20" s="135" t="s">
        <v>278</v>
      </c>
      <c r="G20" s="238" t="s">
        <v>7</v>
      </c>
      <c r="H20" s="300">
        <v>0.05</v>
      </c>
      <c r="I20" s="300">
        <v>0.15010000000000001</v>
      </c>
      <c r="J20" s="171">
        <v>45565</v>
      </c>
      <c r="K20" s="171">
        <v>45580</v>
      </c>
      <c r="L20" s="171">
        <v>44279</v>
      </c>
      <c r="M20" s="137" t="s">
        <v>308</v>
      </c>
      <c r="N20" s="384">
        <v>40451.4</v>
      </c>
      <c r="O20" s="385">
        <v>0</v>
      </c>
      <c r="P20" s="386">
        <f>N20+O20</f>
        <v>40451.4</v>
      </c>
      <c r="Q20" s="130"/>
      <c r="R20" s="399">
        <v>0</v>
      </c>
      <c r="S20" s="386">
        <f t="shared" si="1"/>
        <v>40451.4</v>
      </c>
      <c r="T20" s="178"/>
      <c r="U20" s="399">
        <v>0</v>
      </c>
      <c r="V20" s="385">
        <v>0</v>
      </c>
      <c r="W20" s="385">
        <f t="shared" si="2"/>
        <v>0</v>
      </c>
      <c r="X20" s="484">
        <v>0</v>
      </c>
      <c r="Y20" s="458">
        <f t="shared" si="3"/>
        <v>40451.4</v>
      </c>
    </row>
    <row r="21" spans="1:25" ht="15.75" customHeight="1" thickBot="1" x14ac:dyDescent="0.3">
      <c r="A21" s="137">
        <v>4464</v>
      </c>
      <c r="B21" s="135" t="s">
        <v>272</v>
      </c>
      <c r="C21" s="293" t="s">
        <v>313</v>
      </c>
      <c r="D21" s="137" t="s">
        <v>183</v>
      </c>
      <c r="E21" s="137" t="s">
        <v>279</v>
      </c>
      <c r="F21" s="135" t="s">
        <v>280</v>
      </c>
      <c r="G21" s="238" t="s">
        <v>7</v>
      </c>
      <c r="H21" s="300">
        <v>0.05</v>
      </c>
      <c r="I21" s="300">
        <v>0.15010000000000001</v>
      </c>
      <c r="J21" s="171">
        <v>45199</v>
      </c>
      <c r="K21" s="171">
        <v>45214</v>
      </c>
      <c r="L21" s="171">
        <v>44201</v>
      </c>
      <c r="M21" s="137" t="s">
        <v>309</v>
      </c>
      <c r="N21" s="542">
        <v>51093.79</v>
      </c>
      <c r="O21" s="543">
        <v>0</v>
      </c>
      <c r="P21" s="544">
        <f>N21+O21</f>
        <v>51093.79</v>
      </c>
      <c r="Q21" s="130"/>
      <c r="R21" s="545">
        <v>0</v>
      </c>
      <c r="S21" s="544">
        <f t="shared" si="1"/>
        <v>51093.79</v>
      </c>
      <c r="T21" s="178"/>
      <c r="U21" s="545">
        <v>0</v>
      </c>
      <c r="V21" s="543">
        <v>0</v>
      </c>
      <c r="W21" s="543">
        <f t="shared" si="2"/>
        <v>0</v>
      </c>
      <c r="X21" s="546">
        <v>0</v>
      </c>
      <c r="Y21" s="547">
        <f t="shared" si="3"/>
        <v>51093.79</v>
      </c>
    </row>
    <row r="22" spans="1:25" ht="15.75" customHeight="1" thickBot="1" x14ac:dyDescent="0.3">
      <c r="C22" s="238"/>
      <c r="D22" s="137"/>
      <c r="E22" s="137"/>
      <c r="M22" s="227" t="s">
        <v>38</v>
      </c>
      <c r="N22" s="387">
        <f>SUM(N7:N21)</f>
        <v>2458019.2300000004</v>
      </c>
      <c r="O22" s="388">
        <f>SUM(O7:O21)</f>
        <v>510.90000000000003</v>
      </c>
      <c r="P22" s="389">
        <f>SUM(P7:P21)</f>
        <v>2458530.13</v>
      </c>
      <c r="Q22" s="130"/>
      <c r="R22" s="387">
        <f>SUM(R7:R21)</f>
        <v>0</v>
      </c>
      <c r="S22" s="389">
        <f>SUM(S7:S21)</f>
        <v>2458530.13</v>
      </c>
      <c r="T22" s="130"/>
      <c r="U22" s="406">
        <f>SUM(U7:U21)</f>
        <v>340472.08</v>
      </c>
      <c r="V22" s="417">
        <f>SUM(V7:V21)</f>
        <v>0</v>
      </c>
      <c r="W22" s="417">
        <f>SUM(W7:W21)</f>
        <v>340472.08</v>
      </c>
      <c r="X22" s="505">
        <f>SUM(X7:X21)</f>
        <v>15496.76</v>
      </c>
      <c r="Y22" s="506">
        <f>SUM(Y7:Y21)</f>
        <v>2102561.2899999996</v>
      </c>
    </row>
    <row r="23" spans="1:25" ht="15.75" customHeight="1" thickTop="1" x14ac:dyDescent="0.25">
      <c r="C23" s="137"/>
      <c r="D23" s="137"/>
      <c r="E23" s="137"/>
      <c r="M23" s="227"/>
      <c r="N23" s="173"/>
      <c r="O23" s="173"/>
      <c r="P23" s="173"/>
      <c r="R23" s="173"/>
      <c r="S23" s="173"/>
      <c r="T23" s="172"/>
    </row>
    <row r="24" spans="1:25" ht="15.75" customHeight="1" x14ac:dyDescent="0.25">
      <c r="B24" s="132" t="s">
        <v>111</v>
      </c>
      <c r="C24" s="185"/>
      <c r="D24" s="185"/>
      <c r="E24" s="185"/>
    </row>
    <row r="25" spans="1:25" ht="15.75" customHeight="1" x14ac:dyDescent="0.25">
      <c r="B25" s="576" t="s">
        <v>352</v>
      </c>
      <c r="C25" s="576"/>
      <c r="D25" s="576"/>
      <c r="E25" s="576"/>
      <c r="F25" s="576"/>
      <c r="G25" s="576"/>
      <c r="M25" s="227"/>
      <c r="N25" s="173"/>
      <c r="O25" s="173"/>
      <c r="P25" s="173"/>
      <c r="R25" s="173"/>
      <c r="S25" s="173"/>
      <c r="T25" s="172"/>
    </row>
    <row r="26" spans="1:25" ht="15.75" customHeight="1" x14ac:dyDescent="0.25">
      <c r="C26" s="185"/>
      <c r="D26" s="185"/>
      <c r="E26" s="185"/>
      <c r="M26" s="227"/>
      <c r="N26" s="173"/>
      <c r="O26" s="173"/>
      <c r="P26" s="173"/>
      <c r="R26" s="173"/>
      <c r="S26" s="173"/>
      <c r="T26" s="172"/>
    </row>
    <row r="27" spans="1:25" ht="15.75" customHeight="1" x14ac:dyDescent="0.25">
      <c r="B27" s="576" t="s">
        <v>115</v>
      </c>
      <c r="C27" s="576"/>
      <c r="D27" s="576"/>
      <c r="E27" s="576"/>
      <c r="F27" s="576"/>
      <c r="G27" s="576"/>
      <c r="M27" s="227"/>
      <c r="N27" s="173"/>
      <c r="O27" s="173"/>
      <c r="P27" s="173"/>
      <c r="R27" s="173"/>
      <c r="S27" s="173"/>
      <c r="T27" s="172"/>
    </row>
    <row r="28" spans="1:25" ht="15.75" customHeight="1" x14ac:dyDescent="0.25">
      <c r="B28" s="179"/>
      <c r="C28" s="179"/>
      <c r="D28" s="179"/>
      <c r="E28" s="179"/>
      <c r="F28" s="179"/>
      <c r="M28" s="227"/>
      <c r="N28" s="173"/>
      <c r="O28" s="173"/>
      <c r="P28" s="173"/>
      <c r="R28" s="173"/>
      <c r="S28" s="173"/>
      <c r="T28" s="172"/>
    </row>
    <row r="29" spans="1:25" ht="15.75" customHeight="1" x14ac:dyDescent="0.25">
      <c r="B29" s="576" t="s">
        <v>139</v>
      </c>
      <c r="C29" s="576"/>
      <c r="D29" s="576"/>
      <c r="E29" s="576"/>
      <c r="F29" s="576"/>
      <c r="G29" s="576"/>
      <c r="M29" s="227"/>
      <c r="N29" s="173"/>
      <c r="O29" s="173"/>
      <c r="P29" s="173"/>
      <c r="R29" s="173"/>
      <c r="S29" s="173"/>
      <c r="T29" s="172"/>
    </row>
    <row r="30" spans="1:25" ht="15.75" customHeight="1" x14ac:dyDescent="0.25">
      <c r="B30" s="589" t="s">
        <v>138</v>
      </c>
      <c r="C30" s="576"/>
      <c r="D30" s="576"/>
      <c r="E30" s="576"/>
      <c r="F30" s="576"/>
      <c r="G30" s="576"/>
      <c r="M30" s="227"/>
      <c r="N30" s="173"/>
      <c r="O30" s="173"/>
      <c r="P30" s="173"/>
      <c r="R30" s="173"/>
      <c r="S30" s="173"/>
      <c r="T30" s="172"/>
    </row>
    <row r="31" spans="1:25" ht="15.75" customHeight="1" x14ac:dyDescent="0.25">
      <c r="B31" s="179"/>
      <c r="C31" s="179"/>
      <c r="D31" s="179"/>
      <c r="E31" s="179"/>
      <c r="F31" s="179"/>
      <c r="M31" s="227"/>
      <c r="N31" s="173"/>
      <c r="O31" s="173"/>
      <c r="P31" s="173"/>
      <c r="R31" s="173"/>
      <c r="S31" s="173"/>
      <c r="T31" s="172"/>
    </row>
    <row r="32" spans="1:25" ht="15.75" customHeight="1" x14ac:dyDescent="0.25">
      <c r="B32" s="131" t="s">
        <v>98</v>
      </c>
      <c r="C32" s="183" t="s">
        <v>101</v>
      </c>
      <c r="D32" s="183" t="s">
        <v>102</v>
      </c>
      <c r="E32" s="183"/>
      <c r="F32" s="179"/>
      <c r="M32" s="227"/>
      <c r="N32" s="173"/>
      <c r="O32" s="173"/>
      <c r="P32" s="173"/>
      <c r="R32" s="173"/>
      <c r="S32" s="173"/>
      <c r="T32" s="172"/>
    </row>
    <row r="33" spans="2:21" ht="15.75" customHeight="1" x14ac:dyDescent="0.25">
      <c r="B33" s="135" t="s">
        <v>99</v>
      </c>
      <c r="C33" s="185" t="s">
        <v>236</v>
      </c>
      <c r="D33" s="185" t="s">
        <v>105</v>
      </c>
      <c r="E33" s="185"/>
      <c r="F33" s="179"/>
      <c r="M33" s="227"/>
      <c r="N33" s="173"/>
      <c r="O33" s="173"/>
      <c r="P33" s="173"/>
      <c r="R33" s="173"/>
      <c r="S33" s="173"/>
      <c r="T33" s="172"/>
    </row>
    <row r="34" spans="2:21" ht="15.75" customHeight="1" x14ac:dyDescent="0.25">
      <c r="B34" s="135" t="s">
        <v>180</v>
      </c>
      <c r="C34" s="185" t="s">
        <v>152</v>
      </c>
      <c r="D34" s="185" t="s">
        <v>153</v>
      </c>
      <c r="E34" s="185"/>
      <c r="M34" s="227"/>
      <c r="N34" s="173"/>
      <c r="O34" s="173"/>
      <c r="P34" s="173"/>
      <c r="R34" s="173"/>
      <c r="S34" s="173"/>
      <c r="T34" s="172"/>
    </row>
    <row r="35" spans="2:21" ht="15.75" customHeight="1" x14ac:dyDescent="0.25">
      <c r="B35" s="135" t="s">
        <v>315</v>
      </c>
      <c r="C35" s="185" t="s">
        <v>234</v>
      </c>
      <c r="D35" s="185" t="s">
        <v>235</v>
      </c>
      <c r="E35" s="185"/>
      <c r="M35" s="227"/>
      <c r="N35" s="173"/>
      <c r="O35" s="173"/>
      <c r="P35" s="173"/>
      <c r="R35" s="173"/>
      <c r="S35" s="173"/>
      <c r="T35" s="172"/>
    </row>
    <row r="36" spans="2:21" ht="15.75" customHeight="1" x14ac:dyDescent="0.25">
      <c r="B36" s="135" t="s">
        <v>316</v>
      </c>
      <c r="C36" s="185" t="s">
        <v>234</v>
      </c>
      <c r="D36" s="185" t="s">
        <v>235</v>
      </c>
      <c r="E36" s="185"/>
      <c r="M36" s="227"/>
      <c r="N36" s="173"/>
      <c r="O36" s="173"/>
      <c r="P36" s="173"/>
      <c r="R36" s="173"/>
      <c r="S36" s="173"/>
      <c r="T36" s="172"/>
    </row>
    <row r="37" spans="2:21" ht="15.75" customHeight="1" x14ac:dyDescent="0.25">
      <c r="C37" s="185"/>
      <c r="D37" s="185"/>
      <c r="E37" s="185"/>
      <c r="M37" s="227"/>
      <c r="N37" s="173"/>
      <c r="O37" s="173"/>
      <c r="P37" s="173"/>
      <c r="R37" s="173"/>
      <c r="S37" s="173"/>
      <c r="T37" s="172"/>
    </row>
    <row r="38" spans="2:21" ht="15.75" customHeight="1" x14ac:dyDescent="0.25">
      <c r="B38" s="572" t="s">
        <v>214</v>
      </c>
      <c r="C38" s="572"/>
      <c r="D38" s="572"/>
      <c r="E38" s="572"/>
      <c r="F38" s="572"/>
      <c r="G38" s="572"/>
      <c r="H38" s="572"/>
      <c r="I38" s="572"/>
      <c r="M38" s="227"/>
      <c r="N38" s="173"/>
      <c r="O38" s="173"/>
      <c r="P38" s="173"/>
      <c r="R38" s="173"/>
      <c r="S38" s="173"/>
      <c r="T38" s="172"/>
    </row>
    <row r="39" spans="2:21" ht="15.75" customHeight="1" x14ac:dyDescent="0.25">
      <c r="B39" s="128" t="s">
        <v>215</v>
      </c>
      <c r="C39" s="185"/>
      <c r="D39" s="185"/>
      <c r="E39" s="185"/>
      <c r="J39" s="141"/>
      <c r="K39" s="141"/>
      <c r="L39" s="141"/>
      <c r="M39" s="141"/>
      <c r="N39" s="141"/>
      <c r="O39" s="141"/>
      <c r="P39" s="141"/>
      <c r="Q39" s="141"/>
      <c r="R39" s="141"/>
      <c r="S39" s="141"/>
    </row>
    <row r="40" spans="2:21" ht="15.75" customHeight="1" x14ac:dyDescent="0.25">
      <c r="B40" s="207"/>
      <c r="C40" s="208"/>
      <c r="D40" s="208"/>
      <c r="E40" s="208"/>
      <c r="F40" s="141"/>
      <c r="G40" s="208"/>
      <c r="H40" s="141"/>
      <c r="I40" s="141"/>
      <c r="J40" s="141"/>
      <c r="K40" s="141"/>
      <c r="L40" s="141"/>
      <c r="M40" s="141"/>
      <c r="N40" s="141"/>
      <c r="O40" s="141"/>
      <c r="P40" s="141"/>
      <c r="Q40" s="141"/>
      <c r="R40" s="141"/>
      <c r="S40" s="141"/>
    </row>
    <row r="41" spans="2:21" ht="15.75" customHeight="1" x14ac:dyDescent="0.25">
      <c r="B41" s="187"/>
      <c r="C41" s="187"/>
      <c r="D41" s="187"/>
      <c r="E41" s="187"/>
      <c r="F41" s="187"/>
      <c r="G41" s="189"/>
      <c r="H41" s="187"/>
      <c r="I41" s="187"/>
      <c r="J41" s="187"/>
      <c r="K41" s="187"/>
      <c r="L41" s="187"/>
      <c r="M41" s="187"/>
      <c r="N41" s="187"/>
      <c r="O41" s="187"/>
      <c r="P41" s="187"/>
      <c r="Q41" s="187"/>
      <c r="R41" s="310" t="s">
        <v>355</v>
      </c>
      <c r="S41" s="187"/>
    </row>
    <row r="42" spans="2:21" ht="15.75" customHeight="1" x14ac:dyDescent="0.25">
      <c r="B42" s="191" t="s">
        <v>354</v>
      </c>
      <c r="C42" s="193" t="s">
        <v>2</v>
      </c>
      <c r="D42" s="193"/>
      <c r="E42" s="193"/>
      <c r="F42" s="193" t="s">
        <v>34</v>
      </c>
      <c r="G42" s="193" t="s">
        <v>35</v>
      </c>
      <c r="H42" s="193"/>
      <c r="I42" s="193"/>
      <c r="J42" s="193"/>
      <c r="K42" s="193"/>
      <c r="L42" s="193"/>
      <c r="M42" s="193" t="s">
        <v>36</v>
      </c>
      <c r="N42" s="193" t="s">
        <v>37</v>
      </c>
      <c r="O42" s="195"/>
      <c r="P42" s="195"/>
      <c r="Q42" s="195"/>
      <c r="R42" s="195" t="s">
        <v>81</v>
      </c>
      <c r="S42" s="195"/>
    </row>
    <row r="43" spans="2:21" ht="15.75" customHeight="1" x14ac:dyDescent="0.25">
      <c r="B43" s="197"/>
      <c r="C43" s="146"/>
      <c r="D43" s="146"/>
      <c r="E43" s="146"/>
      <c r="F43" s="146"/>
      <c r="G43" s="146"/>
      <c r="H43" s="146"/>
      <c r="I43" s="146"/>
      <c r="J43" s="146"/>
      <c r="K43" s="146"/>
      <c r="L43" s="146"/>
      <c r="M43" s="146"/>
      <c r="N43" s="146"/>
      <c r="R43" s="308"/>
    </row>
    <row r="44" spans="2:21" ht="15.75" customHeight="1" x14ac:dyDescent="0.25">
      <c r="B44" s="197"/>
      <c r="C44" s="146"/>
      <c r="D44" s="146"/>
      <c r="E44" s="146"/>
      <c r="F44" s="146"/>
      <c r="G44" s="146"/>
      <c r="H44" s="146"/>
      <c r="I44" s="146"/>
      <c r="J44" s="146"/>
      <c r="K44" s="146"/>
      <c r="L44" s="146"/>
      <c r="M44" s="146"/>
      <c r="N44" s="146"/>
      <c r="R44" s="308"/>
    </row>
    <row r="45" spans="2:21" ht="15.75" customHeight="1" x14ac:dyDescent="0.25">
      <c r="B45" s="197"/>
      <c r="C45" s="146"/>
      <c r="D45" s="146"/>
      <c r="E45" s="146"/>
      <c r="F45" s="146"/>
      <c r="G45" s="146"/>
      <c r="H45" s="146"/>
      <c r="I45" s="146"/>
      <c r="J45" s="146"/>
      <c r="K45" s="146"/>
      <c r="L45" s="146"/>
      <c r="M45" s="146"/>
      <c r="N45" s="146"/>
      <c r="R45" s="308"/>
    </row>
    <row r="46" spans="2:21" ht="15.75" customHeight="1" x14ac:dyDescent="0.25">
      <c r="B46" s="197"/>
      <c r="C46" s="146"/>
      <c r="D46" s="146"/>
      <c r="E46" s="146"/>
      <c r="F46" s="146"/>
      <c r="G46" s="146"/>
      <c r="H46" s="146"/>
      <c r="I46" s="146"/>
      <c r="J46" s="146"/>
      <c r="K46" s="146"/>
      <c r="L46" s="146"/>
      <c r="M46" s="146"/>
      <c r="N46" s="146"/>
      <c r="R46" s="308"/>
    </row>
    <row r="47" spans="2:21" ht="15.75" customHeight="1" x14ac:dyDescent="0.25">
      <c r="B47" s="197"/>
      <c r="C47" s="146"/>
      <c r="D47" s="146"/>
      <c r="E47" s="146"/>
      <c r="F47" s="146"/>
      <c r="G47" s="146"/>
      <c r="H47" s="146"/>
      <c r="I47" s="146"/>
      <c r="J47" s="146"/>
      <c r="K47" s="146"/>
      <c r="L47" s="146"/>
      <c r="M47" s="146"/>
      <c r="N47" s="146"/>
      <c r="R47" s="308"/>
    </row>
    <row r="48" spans="2:21" ht="15.75" customHeight="1" x14ac:dyDescent="0.25">
      <c r="B48" s="197"/>
      <c r="C48" s="146"/>
      <c r="D48" s="146"/>
      <c r="E48" s="146"/>
      <c r="F48" s="146"/>
      <c r="G48" s="146"/>
      <c r="H48" s="146"/>
      <c r="I48" s="146"/>
      <c r="J48" s="146"/>
      <c r="K48" s="146"/>
      <c r="L48" s="146"/>
      <c r="M48" s="146"/>
      <c r="N48" s="146"/>
      <c r="P48" s="144"/>
      <c r="Q48" s="144"/>
      <c r="R48" s="311"/>
      <c r="S48" s="144"/>
      <c r="T48" s="147"/>
      <c r="U48" s="144"/>
    </row>
    <row r="49" spans="2:24" ht="15.75" customHeight="1" x14ac:dyDescent="0.25">
      <c r="B49" s="197"/>
      <c r="C49" s="146"/>
      <c r="D49" s="146"/>
      <c r="E49" s="146"/>
      <c r="F49" s="146"/>
      <c r="G49" s="146"/>
      <c r="H49" s="146"/>
      <c r="I49" s="146"/>
      <c r="J49" s="146"/>
      <c r="K49" s="146"/>
      <c r="L49" s="146"/>
      <c r="M49" s="146"/>
      <c r="N49" s="146"/>
      <c r="P49" s="144"/>
      <c r="Q49" s="144"/>
      <c r="R49" s="311"/>
      <c r="S49" s="144"/>
      <c r="T49" s="147"/>
      <c r="U49" s="144"/>
    </row>
    <row r="50" spans="2:24" ht="15.75" customHeight="1" x14ac:dyDescent="0.25">
      <c r="B50" s="197"/>
      <c r="C50" s="146"/>
      <c r="D50" s="146"/>
      <c r="E50" s="146"/>
      <c r="F50" s="146"/>
      <c r="G50" s="146"/>
      <c r="H50" s="146"/>
      <c r="I50" s="146"/>
      <c r="J50" s="146"/>
      <c r="K50" s="146"/>
      <c r="L50" s="146"/>
      <c r="M50" s="146"/>
      <c r="N50" s="146"/>
      <c r="P50" s="144"/>
      <c r="Q50" s="144"/>
      <c r="R50" s="311"/>
      <c r="S50" s="144"/>
      <c r="T50" s="147"/>
      <c r="U50" s="144"/>
    </row>
    <row r="51" spans="2:24" ht="15.75" customHeight="1" x14ac:dyDescent="0.25">
      <c r="B51" s="197"/>
      <c r="C51" s="146"/>
      <c r="D51" s="146"/>
      <c r="E51" s="146"/>
      <c r="F51" s="146"/>
      <c r="G51" s="146"/>
      <c r="H51" s="146"/>
      <c r="I51" s="146"/>
      <c r="J51" s="146"/>
      <c r="K51" s="146"/>
      <c r="L51" s="146"/>
      <c r="M51" s="146"/>
      <c r="N51" s="146"/>
      <c r="P51" s="144"/>
      <c r="Q51" s="144"/>
      <c r="R51" s="311"/>
      <c r="S51" s="144"/>
      <c r="T51" s="147"/>
      <c r="U51" s="144"/>
    </row>
    <row r="52" spans="2:24" ht="15.75" customHeight="1" x14ac:dyDescent="0.25">
      <c r="B52" s="238"/>
      <c r="C52" s="233"/>
      <c r="D52" s="233"/>
      <c r="E52" s="233"/>
      <c r="F52" s="215"/>
      <c r="G52" s="216"/>
      <c r="H52" s="239"/>
      <c r="I52" s="239"/>
      <c r="J52" s="239"/>
      <c r="K52" s="239"/>
      <c r="L52" s="239"/>
      <c r="M52" s="241"/>
      <c r="N52" s="244"/>
      <c r="O52" s="141"/>
      <c r="P52" s="220"/>
      <c r="Q52" s="147"/>
      <c r="R52" s="144"/>
      <c r="S52" s="144"/>
      <c r="T52" s="221"/>
      <c r="U52" s="144"/>
      <c r="V52" s="135" t="s">
        <v>301</v>
      </c>
      <c r="W52" s="173">
        <f>W22</f>
        <v>340472.08</v>
      </c>
      <c r="X52" s="173"/>
    </row>
    <row r="53" spans="2:24" ht="15.75" customHeight="1" x14ac:dyDescent="0.25">
      <c r="C53" s="233"/>
      <c r="D53" s="233"/>
      <c r="E53" s="233"/>
      <c r="F53" s="215"/>
      <c r="G53" s="216"/>
      <c r="H53" s="234"/>
      <c r="I53" s="234"/>
      <c r="J53" s="234"/>
      <c r="K53" s="234"/>
      <c r="L53" s="234"/>
      <c r="M53" s="235"/>
      <c r="N53" s="212"/>
      <c r="O53" s="141"/>
      <c r="P53" s="144"/>
      <c r="Q53" s="144"/>
      <c r="R53" s="144"/>
      <c r="S53" s="144"/>
      <c r="T53" s="147"/>
      <c r="U53" s="144"/>
    </row>
    <row r="54" spans="2:24" ht="15.75" customHeight="1" x14ac:dyDescent="0.25">
      <c r="C54" s="233"/>
      <c r="D54" s="233"/>
      <c r="E54" s="233"/>
      <c r="F54" s="215"/>
      <c r="G54" s="216"/>
      <c r="H54" s="234"/>
      <c r="I54" s="234"/>
      <c r="J54" s="234"/>
      <c r="K54" s="234"/>
      <c r="L54" s="234"/>
      <c r="M54" s="235"/>
      <c r="N54" s="212"/>
      <c r="O54" s="245"/>
      <c r="P54" s="144"/>
      <c r="Q54" s="144"/>
      <c r="R54" s="144"/>
      <c r="S54" s="144"/>
      <c r="T54" s="147"/>
      <c r="U54" s="144"/>
    </row>
    <row r="55" spans="2:24" ht="15.75" customHeight="1" x14ac:dyDescent="0.25">
      <c r="C55" s="233"/>
      <c r="D55" s="233"/>
      <c r="E55" s="233"/>
      <c r="F55" s="215"/>
      <c r="G55" s="216"/>
      <c r="H55" s="234"/>
      <c r="I55" s="234"/>
      <c r="J55" s="234"/>
      <c r="K55" s="234"/>
      <c r="L55" s="234"/>
      <c r="M55" s="235"/>
      <c r="N55" s="236"/>
      <c r="O55" s="237"/>
      <c r="P55" s="237"/>
      <c r="Q55" s="147"/>
      <c r="R55" s="144"/>
      <c r="S55" s="144"/>
      <c r="T55" s="147"/>
      <c r="U55" s="144"/>
    </row>
    <row r="56" spans="2:24" ht="15.75" customHeight="1" x14ac:dyDescent="0.25">
      <c r="B56" s="238"/>
      <c r="C56" s="233"/>
      <c r="D56" s="233"/>
      <c r="E56" s="233"/>
      <c r="F56" s="215"/>
      <c r="G56" s="216"/>
      <c r="H56" s="239"/>
      <c r="I56" s="239"/>
      <c r="J56" s="239"/>
      <c r="K56" s="239"/>
      <c r="L56" s="239"/>
      <c r="M56" s="235"/>
      <c r="N56" s="212"/>
      <c r="O56" s="240"/>
      <c r="P56" s="240"/>
      <c r="Q56" s="141"/>
    </row>
    <row r="57" spans="2:24" ht="15.75" customHeight="1" x14ac:dyDescent="0.25">
      <c r="B57" s="238"/>
      <c r="C57" s="233"/>
      <c r="D57" s="233"/>
      <c r="E57" s="233"/>
      <c r="F57" s="215"/>
      <c r="G57" s="216"/>
      <c r="H57" s="239"/>
      <c r="I57" s="239"/>
      <c r="J57" s="239"/>
      <c r="K57" s="239"/>
      <c r="L57" s="239"/>
      <c r="M57" s="235"/>
      <c r="N57" s="212"/>
      <c r="O57" s="240"/>
      <c r="P57" s="240"/>
      <c r="Q57" s="141"/>
    </row>
    <row r="58" spans="2:24" ht="15.75" customHeight="1" x14ac:dyDescent="0.25">
      <c r="B58" s="238"/>
      <c r="C58" s="233"/>
      <c r="D58" s="233"/>
      <c r="E58" s="233"/>
      <c r="F58" s="215"/>
      <c r="G58" s="216"/>
      <c r="H58" s="239"/>
      <c r="I58" s="239"/>
      <c r="J58" s="239"/>
      <c r="K58" s="239"/>
      <c r="L58" s="239"/>
      <c r="M58" s="235"/>
      <c r="N58" s="212"/>
      <c r="O58" s="240"/>
      <c r="P58" s="240"/>
      <c r="Q58" s="141"/>
    </row>
    <row r="59" spans="2:24" ht="15.75" customHeight="1" x14ac:dyDescent="0.25">
      <c r="B59" s="238"/>
      <c r="C59" s="233"/>
      <c r="D59" s="233"/>
      <c r="E59" s="233"/>
      <c r="F59" s="215"/>
      <c r="G59" s="216"/>
      <c r="H59" s="239"/>
      <c r="I59" s="239"/>
      <c r="J59" s="239"/>
      <c r="K59" s="239"/>
      <c r="L59" s="239"/>
      <c r="M59" s="241"/>
      <c r="N59" s="217"/>
      <c r="O59" s="240"/>
      <c r="P59" s="240"/>
      <c r="Q59" s="141"/>
    </row>
    <row r="60" spans="2:24" ht="15.75" customHeight="1" x14ac:dyDescent="0.25"/>
    <row r="61" spans="2:24" ht="15.75" customHeight="1" x14ac:dyDescent="0.25">
      <c r="F61" s="175"/>
      <c r="G61" s="242"/>
      <c r="H61" s="243"/>
      <c r="I61" s="243"/>
      <c r="J61" s="243"/>
      <c r="K61" s="243"/>
      <c r="L61" s="243"/>
    </row>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sheetData>
  <mergeCells count="7">
    <mergeCell ref="U4:W4"/>
    <mergeCell ref="U5:W5"/>
    <mergeCell ref="B38:I38"/>
    <mergeCell ref="B30:G30"/>
    <mergeCell ref="B29:G29"/>
    <mergeCell ref="B25:G25"/>
    <mergeCell ref="B27:G27"/>
  </mergeCells>
  <conditionalFormatting sqref="A7:P21 U7:Y21 R7:S21">
    <cfRule type="expression" dxfId="11" priority="1">
      <formula>MOD(ROW(),2)=0</formula>
    </cfRule>
  </conditionalFormatting>
  <hyperlinks>
    <hyperlink ref="B30" r:id="rId1"/>
  </hyperlinks>
  <printOptions horizontalCentered="1" gridLines="1"/>
  <pageMargins left="0" right="0" top="0.75" bottom="0.75" header="0.3" footer="0.3"/>
  <pageSetup scale="46" orientation="landscape" horizontalDpi="1200" verticalDpi="1200"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G7" activePane="bottomRight" state="frozen"/>
      <selection pane="topRight" activeCell="C1" sqref="C1"/>
      <selection pane="bottomLeft" activeCell="A7" sqref="A7"/>
      <selection pane="bottomRight" activeCell="Y7" sqref="Y7:Y19"/>
    </sheetView>
  </sheetViews>
  <sheetFormatPr defaultColWidth="9.140625" defaultRowHeight="15" x14ac:dyDescent="0.25"/>
  <cols>
    <col min="1" max="1" width="7.85546875" style="135" customWidth="1"/>
    <col min="2" max="2" width="55.85546875" style="135" customWidth="1"/>
    <col min="3" max="3" width="33.42578125" style="135" bestFit="1" customWidth="1"/>
    <col min="4" max="4" width="14.28515625" style="135" bestFit="1" customWidth="1"/>
    <col min="5" max="5" width="11.42578125" style="135" customWidth="1"/>
    <col min="6" max="6" width="19.42578125" style="135" bestFit="1" customWidth="1"/>
    <col min="7" max="7" width="23" style="137" bestFit="1" customWidth="1"/>
    <col min="8" max="8" width="11.28515625" style="135" customWidth="1"/>
    <col min="9" max="9" width="12.85546875" style="135" customWidth="1"/>
    <col min="10" max="10" width="13.42578125" style="135" customWidth="1"/>
    <col min="11" max="11" width="15.7109375" style="135" customWidth="1"/>
    <col min="12" max="12" width="9.7109375" style="135" customWidth="1"/>
    <col min="13" max="13" width="24" style="135" bestFit="1" customWidth="1"/>
    <col min="14" max="14" width="15.85546875" style="135" bestFit="1" customWidth="1"/>
    <col min="15" max="15" width="13.7109375" style="135" customWidth="1"/>
    <col min="16" max="16" width="15.85546875" style="135" bestFit="1" customWidth="1"/>
    <col min="17" max="17" width="3.7109375" style="135" customWidth="1"/>
    <col min="18" max="18" width="17.28515625" style="135" customWidth="1"/>
    <col min="19" max="19" width="16.42578125" style="135" customWidth="1"/>
    <col min="20" max="20" width="3.7109375" style="135" customWidth="1"/>
    <col min="21" max="21" width="14" style="135" bestFit="1" customWidth="1"/>
    <col min="22" max="22" width="14.85546875" style="135" bestFit="1" customWidth="1"/>
    <col min="23" max="23" width="14" style="135" bestFit="1" customWidth="1"/>
    <col min="24" max="24" width="14.28515625" style="135" customWidth="1"/>
    <col min="25" max="25" width="16.7109375" style="135" customWidth="1"/>
    <col min="26" max="16384" width="9.140625" style="135"/>
  </cols>
  <sheetData>
    <row r="1" spans="1:25" ht="15.75" customHeight="1" x14ac:dyDescent="0.25">
      <c r="A1" s="132" t="s">
        <v>85</v>
      </c>
      <c r="T1" s="141"/>
    </row>
    <row r="2" spans="1:25" ht="15.75" customHeight="1" x14ac:dyDescent="0.25">
      <c r="A2" s="138" t="str">
        <f>'#4050 Renaissance CS @ Cypress'!A2</f>
        <v>Federal Grant Allocations/Reimbursements as of: 06/30/2023</v>
      </c>
      <c r="B2" s="202"/>
      <c r="N2" s="140"/>
      <c r="O2" s="140"/>
      <c r="Q2" s="141"/>
      <c r="R2" s="141"/>
      <c r="S2" s="141"/>
      <c r="T2" s="141"/>
    </row>
    <row r="3" spans="1:25" ht="15.75" customHeight="1" x14ac:dyDescent="0.25">
      <c r="A3" s="142" t="s">
        <v>84</v>
      </c>
      <c r="B3" s="132"/>
      <c r="D3" s="132"/>
      <c r="E3" s="132"/>
      <c r="F3" s="132"/>
      <c r="Q3" s="141"/>
      <c r="R3" s="141"/>
      <c r="S3" s="141"/>
      <c r="T3" s="141"/>
      <c r="U3" s="136"/>
      <c r="V3" s="143"/>
    </row>
    <row r="4" spans="1:25" ht="15.75" customHeight="1" x14ac:dyDescent="0.25">
      <c r="A4" s="132" t="s">
        <v>147</v>
      </c>
      <c r="N4" s="145"/>
      <c r="O4" s="145"/>
      <c r="P4" s="145"/>
      <c r="Q4" s="146"/>
      <c r="R4" s="141"/>
      <c r="S4" s="141"/>
      <c r="T4" s="146"/>
      <c r="U4" s="574" t="s">
        <v>211</v>
      </c>
      <c r="V4" s="574"/>
      <c r="W4" s="574"/>
      <c r="X4" s="148"/>
      <c r="Y4" s="147"/>
    </row>
    <row r="5" spans="1:25" ht="15.75" thickBot="1" x14ac:dyDescent="0.3">
      <c r="H5" s="148"/>
      <c r="I5" s="148"/>
      <c r="N5" s="145"/>
      <c r="O5" s="145"/>
      <c r="P5" s="145"/>
      <c r="Q5" s="146"/>
      <c r="R5" s="150"/>
      <c r="S5" s="150"/>
      <c r="T5" s="146"/>
      <c r="U5" s="577"/>
      <c r="V5" s="577"/>
      <c r="W5" s="577"/>
      <c r="X5" s="146"/>
      <c r="Y5" s="151"/>
    </row>
    <row r="6" spans="1:25" s="205" customFormat="1" ht="75.75"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204"/>
      <c r="R6" s="154" t="s">
        <v>256</v>
      </c>
      <c r="S6" s="155" t="s">
        <v>257</v>
      </c>
      <c r="T6" s="204"/>
      <c r="U6" s="363" t="s">
        <v>263</v>
      </c>
      <c r="V6" s="364" t="s">
        <v>350</v>
      </c>
      <c r="W6" s="365" t="s">
        <v>351</v>
      </c>
      <c r="X6" s="410" t="s">
        <v>342</v>
      </c>
      <c r="Y6" s="159" t="str">
        <f>'#4050 Renaissance CS @ Cypress'!Y6</f>
        <v>Available Budget as of 06/30/2023</v>
      </c>
    </row>
    <row r="7" spans="1:25" ht="15.75" customHeight="1" x14ac:dyDescent="0.25">
      <c r="A7" s="137">
        <v>4201</v>
      </c>
      <c r="B7" s="135" t="s">
        <v>326</v>
      </c>
      <c r="C7" s="392" t="s">
        <v>95</v>
      </c>
      <c r="D7" s="185" t="s">
        <v>218</v>
      </c>
      <c r="E7" s="185" t="s">
        <v>253</v>
      </c>
      <c r="F7" s="135" t="s">
        <v>219</v>
      </c>
      <c r="G7" s="238" t="s">
        <v>7</v>
      </c>
      <c r="H7" s="300">
        <v>2.7199999999999998E-2</v>
      </c>
      <c r="I7" s="300">
        <v>0.15010000000000001</v>
      </c>
      <c r="J7" s="171">
        <v>45107</v>
      </c>
      <c r="K7" s="171">
        <v>45108</v>
      </c>
      <c r="L7" s="171">
        <v>44743</v>
      </c>
      <c r="M7" s="137" t="s">
        <v>212</v>
      </c>
      <c r="N7" s="411">
        <v>354510.5</v>
      </c>
      <c r="O7" s="412">
        <f>402034.25-354510.5</f>
        <v>47523.75</v>
      </c>
      <c r="P7" s="398">
        <f t="shared" ref="P7:P19" si="0">N7+O7</f>
        <v>402034.25</v>
      </c>
      <c r="Q7" s="450"/>
      <c r="R7" s="411">
        <v>0</v>
      </c>
      <c r="S7" s="398">
        <f>P7-R7</f>
        <v>402034.25</v>
      </c>
      <c r="T7" s="418"/>
      <c r="U7" s="396">
        <v>52021.090000000004</v>
      </c>
      <c r="V7" s="397">
        <v>0</v>
      </c>
      <c r="W7" s="439">
        <f>U7+V7</f>
        <v>52021.090000000004</v>
      </c>
      <c r="X7" s="552">
        <v>0</v>
      </c>
      <c r="Y7" s="537">
        <f>S7-W7</f>
        <v>350013.16</v>
      </c>
    </row>
    <row r="8" spans="1:25" ht="15.75" customHeight="1" x14ac:dyDescent="0.25">
      <c r="A8" s="137">
        <v>4253</v>
      </c>
      <c r="B8" s="135" t="s">
        <v>114</v>
      </c>
      <c r="C8" s="392" t="s">
        <v>108</v>
      </c>
      <c r="D8" s="185" t="s">
        <v>216</v>
      </c>
      <c r="E8" s="185" t="s">
        <v>240</v>
      </c>
      <c r="F8" s="144" t="s">
        <v>217</v>
      </c>
      <c r="G8" s="238" t="s">
        <v>7</v>
      </c>
      <c r="H8" s="300">
        <v>2.7199999999999998E-2</v>
      </c>
      <c r="I8" s="300">
        <v>0.15010000000000001</v>
      </c>
      <c r="J8" s="171">
        <v>45107</v>
      </c>
      <c r="K8" s="171">
        <v>45108</v>
      </c>
      <c r="L8" s="171">
        <v>44743</v>
      </c>
      <c r="M8" s="137" t="s">
        <v>212</v>
      </c>
      <c r="N8" s="414">
        <v>21847.56</v>
      </c>
      <c r="O8" s="415">
        <v>0</v>
      </c>
      <c r="P8" s="386">
        <f>N8+O8</f>
        <v>21847.56</v>
      </c>
      <c r="Q8" s="450"/>
      <c r="R8" s="414">
        <v>0</v>
      </c>
      <c r="S8" s="386">
        <f>P8-R8</f>
        <v>21847.56</v>
      </c>
      <c r="T8" s="178"/>
      <c r="U8" s="399">
        <v>21847.56</v>
      </c>
      <c r="V8" s="385">
        <v>0</v>
      </c>
      <c r="W8" s="385">
        <f>SUM(U8:V8)</f>
        <v>21847.56</v>
      </c>
      <c r="X8" s="484">
        <v>0</v>
      </c>
      <c r="Y8" s="458">
        <f>S8-W8</f>
        <v>0</v>
      </c>
    </row>
    <row r="9" spans="1:25" ht="15.75" customHeight="1" x14ac:dyDescent="0.25">
      <c r="A9" s="137">
        <v>4423</v>
      </c>
      <c r="B9" s="135" t="s">
        <v>210</v>
      </c>
      <c r="C9" s="293" t="s">
        <v>305</v>
      </c>
      <c r="D9" s="137" t="s">
        <v>183</v>
      </c>
      <c r="E9" s="137" t="s">
        <v>242</v>
      </c>
      <c r="F9" s="135" t="s">
        <v>196</v>
      </c>
      <c r="G9" s="238" t="s">
        <v>7</v>
      </c>
      <c r="H9" s="300">
        <v>2.7199999999999998E-2</v>
      </c>
      <c r="I9" s="300">
        <v>0.15010000000000001</v>
      </c>
      <c r="J9" s="171">
        <v>45199</v>
      </c>
      <c r="K9" s="171">
        <v>45214</v>
      </c>
      <c r="L9" s="171">
        <v>44201</v>
      </c>
      <c r="M9" s="137" t="s">
        <v>192</v>
      </c>
      <c r="N9" s="384">
        <v>163344.59</v>
      </c>
      <c r="O9" s="385">
        <v>0</v>
      </c>
      <c r="P9" s="386">
        <f t="shared" si="0"/>
        <v>163344.59</v>
      </c>
      <c r="Q9" s="130"/>
      <c r="R9" s="399">
        <v>0</v>
      </c>
      <c r="S9" s="386">
        <f t="shared" ref="S9:S19" si="1">P9-R9</f>
        <v>163344.59</v>
      </c>
      <c r="T9" s="418"/>
      <c r="U9" s="399">
        <v>163344.59</v>
      </c>
      <c r="V9" s="385">
        <v>0</v>
      </c>
      <c r="W9" s="548">
        <f t="shared" ref="W9:W19" si="2">U9+V9</f>
        <v>163344.59</v>
      </c>
      <c r="X9" s="553">
        <v>0</v>
      </c>
      <c r="Y9" s="538">
        <f t="shared" ref="Y9:Y19" si="3">S9-W9</f>
        <v>0</v>
      </c>
    </row>
    <row r="10" spans="1:25" ht="15.75" customHeight="1" x14ac:dyDescent="0.25">
      <c r="A10" s="137">
        <v>4426</v>
      </c>
      <c r="B10" s="135" t="s">
        <v>320</v>
      </c>
      <c r="C10" s="293" t="s">
        <v>305</v>
      </c>
      <c r="D10" s="137" t="s">
        <v>183</v>
      </c>
      <c r="E10" s="137" t="s">
        <v>252</v>
      </c>
      <c r="F10" s="135" t="s">
        <v>184</v>
      </c>
      <c r="G10" s="238" t="s">
        <v>7</v>
      </c>
      <c r="H10" s="300">
        <v>2.7199999999999998E-2</v>
      </c>
      <c r="I10" s="300">
        <v>0.15010000000000001</v>
      </c>
      <c r="J10" s="171">
        <v>45199</v>
      </c>
      <c r="K10" s="171">
        <v>45214</v>
      </c>
      <c r="L10" s="171">
        <v>44201</v>
      </c>
      <c r="M10" s="137" t="s">
        <v>190</v>
      </c>
      <c r="N10" s="384">
        <v>302368.25</v>
      </c>
      <c r="O10" s="385">
        <v>0</v>
      </c>
      <c r="P10" s="386">
        <f t="shared" si="0"/>
        <v>302368.25</v>
      </c>
      <c r="Q10" s="130"/>
      <c r="R10" s="399">
        <v>0</v>
      </c>
      <c r="S10" s="386">
        <f t="shared" si="1"/>
        <v>302368.25</v>
      </c>
      <c r="T10" s="418"/>
      <c r="U10" s="399">
        <v>232430.5</v>
      </c>
      <c r="V10" s="385">
        <v>0</v>
      </c>
      <c r="W10" s="548">
        <f t="shared" si="2"/>
        <v>232430.5</v>
      </c>
      <c r="X10" s="553">
        <v>0</v>
      </c>
      <c r="Y10" s="538">
        <f t="shared" si="3"/>
        <v>69937.75</v>
      </c>
    </row>
    <row r="11" spans="1:25" ht="15.75" customHeight="1" x14ac:dyDescent="0.25">
      <c r="A11" s="137">
        <v>4427</v>
      </c>
      <c r="B11" s="135" t="s">
        <v>193</v>
      </c>
      <c r="C11" s="293" t="s">
        <v>305</v>
      </c>
      <c r="D11" s="137" t="s">
        <v>183</v>
      </c>
      <c r="E11" s="137" t="s">
        <v>249</v>
      </c>
      <c r="F11" s="135" t="s">
        <v>195</v>
      </c>
      <c r="G11" s="238" t="s">
        <v>7</v>
      </c>
      <c r="H11" s="300">
        <v>2.7199999999999998E-2</v>
      </c>
      <c r="I11" s="300">
        <v>0.15010000000000001</v>
      </c>
      <c r="J11" s="171">
        <v>45199</v>
      </c>
      <c r="K11" s="171">
        <v>45214</v>
      </c>
      <c r="L11" s="171">
        <v>44201</v>
      </c>
      <c r="M11" s="137" t="s">
        <v>191</v>
      </c>
      <c r="N11" s="384">
        <v>34509.42</v>
      </c>
      <c r="O11" s="385">
        <v>0</v>
      </c>
      <c r="P11" s="386">
        <f t="shared" si="0"/>
        <v>34509.42</v>
      </c>
      <c r="Q11" s="130"/>
      <c r="R11" s="399">
        <v>0</v>
      </c>
      <c r="S11" s="386">
        <f t="shared" si="1"/>
        <v>34509.42</v>
      </c>
      <c r="T11" s="418"/>
      <c r="U11" s="399">
        <v>34509.42</v>
      </c>
      <c r="V11" s="385">
        <v>0</v>
      </c>
      <c r="W11" s="548">
        <f t="shared" si="2"/>
        <v>34509.42</v>
      </c>
      <c r="X11" s="553">
        <v>0</v>
      </c>
      <c r="Y11" s="538">
        <f t="shared" si="3"/>
        <v>0</v>
      </c>
    </row>
    <row r="12" spans="1:25" ht="15.75" customHeight="1" x14ac:dyDescent="0.25">
      <c r="A12" s="137">
        <v>4428</v>
      </c>
      <c r="B12" s="135" t="s">
        <v>208</v>
      </c>
      <c r="C12" s="293" t="s">
        <v>305</v>
      </c>
      <c r="D12" s="137" t="s">
        <v>183</v>
      </c>
      <c r="E12" s="137" t="s">
        <v>241</v>
      </c>
      <c r="F12" s="135" t="s">
        <v>209</v>
      </c>
      <c r="G12" s="238" t="s">
        <v>7</v>
      </c>
      <c r="H12" s="300">
        <v>2.7199999999999998E-2</v>
      </c>
      <c r="I12" s="300">
        <v>0.15010000000000001</v>
      </c>
      <c r="J12" s="171">
        <v>45199</v>
      </c>
      <c r="K12" s="171">
        <v>45214</v>
      </c>
      <c r="L12" s="171">
        <v>44201</v>
      </c>
      <c r="M12" s="137" t="s">
        <v>230</v>
      </c>
      <c r="N12" s="384">
        <v>22933.1</v>
      </c>
      <c r="O12" s="385">
        <v>0</v>
      </c>
      <c r="P12" s="386">
        <f t="shared" si="0"/>
        <v>22933.1</v>
      </c>
      <c r="Q12" s="130"/>
      <c r="R12" s="399">
        <v>0</v>
      </c>
      <c r="S12" s="386">
        <f t="shared" si="1"/>
        <v>22933.1</v>
      </c>
      <c r="T12" s="418"/>
      <c r="U12" s="399">
        <v>0</v>
      </c>
      <c r="V12" s="385">
        <v>0</v>
      </c>
      <c r="W12" s="548">
        <f t="shared" si="2"/>
        <v>0</v>
      </c>
      <c r="X12" s="553">
        <v>0</v>
      </c>
      <c r="Y12" s="538">
        <f t="shared" si="3"/>
        <v>22933.1</v>
      </c>
    </row>
    <row r="13" spans="1:25" ht="15.75" customHeight="1" x14ac:dyDescent="0.25">
      <c r="A13" s="137">
        <v>4452</v>
      </c>
      <c r="B13" s="135" t="s">
        <v>204</v>
      </c>
      <c r="C13" s="293" t="s">
        <v>200</v>
      </c>
      <c r="D13" s="137" t="s">
        <v>201</v>
      </c>
      <c r="E13" s="137" t="s">
        <v>245</v>
      </c>
      <c r="F13" s="135" t="s">
        <v>205</v>
      </c>
      <c r="G13" s="238" t="s">
        <v>7</v>
      </c>
      <c r="H13" s="300">
        <v>0.05</v>
      </c>
      <c r="I13" s="300">
        <v>0.15010000000000001</v>
      </c>
      <c r="J13" s="171">
        <v>45565</v>
      </c>
      <c r="K13" s="171">
        <v>45580</v>
      </c>
      <c r="L13" s="171">
        <v>44279</v>
      </c>
      <c r="M13" s="137" t="s">
        <v>203</v>
      </c>
      <c r="N13" s="384">
        <v>295554.73</v>
      </c>
      <c r="O13" s="385">
        <v>46.3</v>
      </c>
      <c r="P13" s="386">
        <f t="shared" si="0"/>
        <v>295601.02999999997</v>
      </c>
      <c r="Q13" s="130"/>
      <c r="R13" s="399">
        <v>0</v>
      </c>
      <c r="S13" s="386">
        <f t="shared" si="1"/>
        <v>295601.02999999997</v>
      </c>
      <c r="T13" s="418"/>
      <c r="U13" s="399">
        <v>0</v>
      </c>
      <c r="V13" s="385">
        <v>0</v>
      </c>
      <c r="W13" s="548">
        <f t="shared" si="2"/>
        <v>0</v>
      </c>
      <c r="X13" s="553">
        <v>0</v>
      </c>
      <c r="Y13" s="538">
        <f t="shared" si="3"/>
        <v>295601.02999999997</v>
      </c>
    </row>
    <row r="14" spans="1:25" s="144" customFormat="1" ht="15.75" customHeight="1" x14ac:dyDescent="0.25">
      <c r="A14" s="160">
        <v>4454</v>
      </c>
      <c r="B14" s="144" t="s">
        <v>306</v>
      </c>
      <c r="C14" s="218" t="s">
        <v>200</v>
      </c>
      <c r="D14" s="160" t="s">
        <v>201</v>
      </c>
      <c r="E14" s="160" t="s">
        <v>248</v>
      </c>
      <c r="F14" s="144" t="s">
        <v>228</v>
      </c>
      <c r="G14" s="217" t="s">
        <v>7</v>
      </c>
      <c r="H14" s="324">
        <v>0.05</v>
      </c>
      <c r="I14" s="324">
        <v>0.15010000000000001</v>
      </c>
      <c r="J14" s="164">
        <v>45565</v>
      </c>
      <c r="K14" s="164">
        <v>45580</v>
      </c>
      <c r="L14" s="164">
        <v>44279</v>
      </c>
      <c r="M14" s="160" t="s">
        <v>327</v>
      </c>
      <c r="N14" s="384">
        <v>15633</v>
      </c>
      <c r="O14" s="391">
        <v>288.02999999999997</v>
      </c>
      <c r="P14" s="390">
        <f t="shared" si="0"/>
        <v>15921.03</v>
      </c>
      <c r="Q14" s="133"/>
      <c r="R14" s="384">
        <v>0</v>
      </c>
      <c r="S14" s="390">
        <f t="shared" si="1"/>
        <v>15921.03</v>
      </c>
      <c r="T14" s="452"/>
      <c r="U14" s="384">
        <v>0</v>
      </c>
      <c r="V14" s="391">
        <v>0</v>
      </c>
      <c r="W14" s="549">
        <f t="shared" si="2"/>
        <v>0</v>
      </c>
      <c r="X14" s="554">
        <v>15921.03</v>
      </c>
      <c r="Y14" s="556">
        <f>S14-W14-X14</f>
        <v>0</v>
      </c>
    </row>
    <row r="15" spans="1:25" ht="15.75" customHeight="1" x14ac:dyDescent="0.25">
      <c r="A15" s="137">
        <v>4457</v>
      </c>
      <c r="B15" s="135" t="s">
        <v>266</v>
      </c>
      <c r="C15" s="293" t="s">
        <v>200</v>
      </c>
      <c r="D15" s="137" t="s">
        <v>201</v>
      </c>
      <c r="E15" s="137" t="s">
        <v>267</v>
      </c>
      <c r="F15" s="135" t="s">
        <v>268</v>
      </c>
      <c r="G15" s="238" t="s">
        <v>7</v>
      </c>
      <c r="H15" s="300">
        <v>0.05</v>
      </c>
      <c r="I15" s="300">
        <v>0.15010000000000001</v>
      </c>
      <c r="J15" s="171">
        <v>45565</v>
      </c>
      <c r="K15" s="171">
        <v>45580</v>
      </c>
      <c r="L15" s="171">
        <v>44279</v>
      </c>
      <c r="M15" s="137" t="s">
        <v>312</v>
      </c>
      <c r="N15" s="384">
        <v>7440.85</v>
      </c>
      <c r="O15" s="385">
        <v>0</v>
      </c>
      <c r="P15" s="386">
        <f t="shared" si="0"/>
        <v>7440.85</v>
      </c>
      <c r="Q15" s="130"/>
      <c r="R15" s="399">
        <v>0</v>
      </c>
      <c r="S15" s="386">
        <f t="shared" si="1"/>
        <v>7440.85</v>
      </c>
      <c r="T15" s="418"/>
      <c r="U15" s="399">
        <v>0</v>
      </c>
      <c r="V15" s="385">
        <v>0</v>
      </c>
      <c r="W15" s="548">
        <f t="shared" si="2"/>
        <v>0</v>
      </c>
      <c r="X15" s="553">
        <v>0</v>
      </c>
      <c r="Y15" s="538">
        <f t="shared" si="3"/>
        <v>7440.85</v>
      </c>
    </row>
    <row r="16" spans="1:25" ht="15.75" customHeight="1" x14ac:dyDescent="0.25">
      <c r="A16" s="137">
        <v>4459</v>
      </c>
      <c r="B16" s="135" t="s">
        <v>243</v>
      </c>
      <c r="C16" s="293" t="s">
        <v>200</v>
      </c>
      <c r="D16" s="137" t="s">
        <v>201</v>
      </c>
      <c r="E16" s="137" t="s">
        <v>244</v>
      </c>
      <c r="F16" s="135" t="s">
        <v>202</v>
      </c>
      <c r="G16" s="238" t="s">
        <v>7</v>
      </c>
      <c r="H16" s="300">
        <v>0.05</v>
      </c>
      <c r="I16" s="300">
        <v>0.15010000000000001</v>
      </c>
      <c r="J16" s="171">
        <v>45565</v>
      </c>
      <c r="K16" s="171">
        <v>45580</v>
      </c>
      <c r="L16" s="171">
        <v>44279</v>
      </c>
      <c r="M16" s="137" t="s">
        <v>203</v>
      </c>
      <c r="N16" s="384">
        <v>1182218.9099999999</v>
      </c>
      <c r="O16" s="385">
        <v>185.19</v>
      </c>
      <c r="P16" s="386">
        <f t="shared" si="0"/>
        <v>1182404.0999999999</v>
      </c>
      <c r="Q16" s="130"/>
      <c r="R16" s="399">
        <v>0</v>
      </c>
      <c r="S16" s="386">
        <f t="shared" si="1"/>
        <v>1182404.0999999999</v>
      </c>
      <c r="T16" s="418"/>
      <c r="U16" s="399">
        <v>0</v>
      </c>
      <c r="V16" s="385">
        <v>0</v>
      </c>
      <c r="W16" s="548">
        <f t="shared" si="2"/>
        <v>0</v>
      </c>
      <c r="X16" s="553">
        <v>0</v>
      </c>
      <c r="Y16" s="538">
        <f t="shared" si="3"/>
        <v>1182404.0999999999</v>
      </c>
    </row>
    <row r="17" spans="1:25" ht="15.75" customHeight="1" x14ac:dyDescent="0.25">
      <c r="A17" s="137">
        <v>4461</v>
      </c>
      <c r="B17" s="135" t="s">
        <v>288</v>
      </c>
      <c r="C17" s="293" t="s">
        <v>200</v>
      </c>
      <c r="D17" s="137" t="s">
        <v>201</v>
      </c>
      <c r="E17" s="137" t="s">
        <v>273</v>
      </c>
      <c r="F17" s="135" t="s">
        <v>274</v>
      </c>
      <c r="G17" s="238" t="s">
        <v>7</v>
      </c>
      <c r="H17" s="300">
        <v>0.05</v>
      </c>
      <c r="I17" s="300">
        <v>0.15010000000000001</v>
      </c>
      <c r="J17" s="171">
        <v>45565</v>
      </c>
      <c r="K17" s="171">
        <v>45580</v>
      </c>
      <c r="L17" s="171">
        <v>44279</v>
      </c>
      <c r="M17" s="137" t="s">
        <v>310</v>
      </c>
      <c r="N17" s="384">
        <v>8269.49</v>
      </c>
      <c r="O17" s="415">
        <v>0</v>
      </c>
      <c r="P17" s="386">
        <f t="shared" si="0"/>
        <v>8269.49</v>
      </c>
      <c r="Q17" s="178"/>
      <c r="R17" s="399">
        <v>0</v>
      </c>
      <c r="S17" s="386">
        <f t="shared" si="1"/>
        <v>8269.49</v>
      </c>
      <c r="T17" s="418"/>
      <c r="U17" s="399">
        <v>0</v>
      </c>
      <c r="V17" s="385">
        <v>0</v>
      </c>
      <c r="W17" s="548">
        <f t="shared" si="2"/>
        <v>0</v>
      </c>
      <c r="X17" s="553">
        <v>0</v>
      </c>
      <c r="Y17" s="538">
        <f t="shared" si="3"/>
        <v>8269.49</v>
      </c>
    </row>
    <row r="18" spans="1:25" ht="15.75" customHeight="1" x14ac:dyDescent="0.25">
      <c r="A18" s="137">
        <v>4463</v>
      </c>
      <c r="B18" s="135" t="s">
        <v>271</v>
      </c>
      <c r="C18" s="293" t="s">
        <v>200</v>
      </c>
      <c r="D18" s="137" t="s">
        <v>201</v>
      </c>
      <c r="E18" s="137" t="s">
        <v>277</v>
      </c>
      <c r="F18" s="135" t="s">
        <v>278</v>
      </c>
      <c r="G18" s="238" t="s">
        <v>7</v>
      </c>
      <c r="H18" s="300">
        <v>0.05</v>
      </c>
      <c r="I18" s="300">
        <v>0.15010000000000001</v>
      </c>
      <c r="J18" s="171">
        <v>45565</v>
      </c>
      <c r="K18" s="171">
        <v>45580</v>
      </c>
      <c r="L18" s="171">
        <v>44279</v>
      </c>
      <c r="M18" s="137" t="s">
        <v>308</v>
      </c>
      <c r="N18" s="384">
        <v>41558.910000000003</v>
      </c>
      <c r="O18" s="415">
        <v>0</v>
      </c>
      <c r="P18" s="386">
        <f t="shared" si="0"/>
        <v>41558.910000000003</v>
      </c>
      <c r="Q18" s="178"/>
      <c r="R18" s="399">
        <v>0</v>
      </c>
      <c r="S18" s="386">
        <f t="shared" si="1"/>
        <v>41558.910000000003</v>
      </c>
      <c r="T18" s="418"/>
      <c r="U18" s="399">
        <v>0</v>
      </c>
      <c r="V18" s="385">
        <v>0</v>
      </c>
      <c r="W18" s="548">
        <f t="shared" si="2"/>
        <v>0</v>
      </c>
      <c r="X18" s="553">
        <v>0</v>
      </c>
      <c r="Y18" s="538">
        <f t="shared" si="3"/>
        <v>41558.910000000003</v>
      </c>
    </row>
    <row r="19" spans="1:25" ht="15.75" customHeight="1" x14ac:dyDescent="0.25">
      <c r="A19" s="137">
        <v>4464</v>
      </c>
      <c r="B19" s="135" t="s">
        <v>307</v>
      </c>
      <c r="C19" s="293" t="s">
        <v>313</v>
      </c>
      <c r="D19" s="137" t="s">
        <v>183</v>
      </c>
      <c r="E19" s="137" t="s">
        <v>279</v>
      </c>
      <c r="F19" s="135" t="s">
        <v>280</v>
      </c>
      <c r="G19" s="238" t="s">
        <v>7</v>
      </c>
      <c r="H19" s="300">
        <v>0.05</v>
      </c>
      <c r="I19" s="300">
        <v>0.15010000000000001</v>
      </c>
      <c r="J19" s="171">
        <v>45199</v>
      </c>
      <c r="K19" s="171">
        <v>45214</v>
      </c>
      <c r="L19" s="171">
        <v>44201</v>
      </c>
      <c r="M19" s="300" t="s">
        <v>309</v>
      </c>
      <c r="N19" s="426">
        <v>182769.07</v>
      </c>
      <c r="O19" s="424">
        <v>0</v>
      </c>
      <c r="P19" s="402">
        <f t="shared" si="0"/>
        <v>182769.07</v>
      </c>
      <c r="Q19" s="450"/>
      <c r="R19" s="426">
        <v>0</v>
      </c>
      <c r="S19" s="402">
        <f t="shared" si="1"/>
        <v>182769.07</v>
      </c>
      <c r="T19" s="418"/>
      <c r="U19" s="435">
        <v>0</v>
      </c>
      <c r="V19" s="401">
        <v>0</v>
      </c>
      <c r="W19" s="551">
        <f t="shared" si="2"/>
        <v>0</v>
      </c>
      <c r="X19" s="555">
        <v>0</v>
      </c>
      <c r="Y19" s="557">
        <f t="shared" si="3"/>
        <v>182769.07</v>
      </c>
    </row>
    <row r="20" spans="1:25" ht="15.75" customHeight="1" thickBot="1" x14ac:dyDescent="0.3">
      <c r="B20" s="141"/>
      <c r="C20" s="185"/>
      <c r="D20" s="185"/>
      <c r="E20" s="185"/>
      <c r="M20" s="227" t="s">
        <v>38</v>
      </c>
      <c r="N20" s="387">
        <f>SUM(N7:N19)</f>
        <v>2632958.3800000004</v>
      </c>
      <c r="O20" s="388">
        <f>SUM(O7:O19)</f>
        <v>48043.270000000004</v>
      </c>
      <c r="P20" s="389">
        <f>SUM(P7:P19)</f>
        <v>2681001.65</v>
      </c>
      <c r="Q20" s="130" t="s">
        <v>91</v>
      </c>
      <c r="R20" s="387">
        <f>SUM(R7:R19)</f>
        <v>0</v>
      </c>
      <c r="S20" s="389">
        <f>SUM(S7:S19)</f>
        <v>2681001.65</v>
      </c>
      <c r="T20" s="130"/>
      <c r="U20" s="387">
        <f>SUM(U7:U19)</f>
        <v>504153.16</v>
      </c>
      <c r="V20" s="388">
        <f>SUM(V7:V19)</f>
        <v>0</v>
      </c>
      <c r="W20" s="388">
        <f>SUM(W7:W19)</f>
        <v>504153.16</v>
      </c>
      <c r="X20" s="486">
        <f>SUM(X7:X19)</f>
        <v>15921.03</v>
      </c>
      <c r="Y20" s="489">
        <f>SUM(Y7:Y19)</f>
        <v>2160927.4599999995</v>
      </c>
    </row>
    <row r="21" spans="1:25" ht="15.75" customHeight="1" thickTop="1" x14ac:dyDescent="0.25">
      <c r="B21" s="141"/>
      <c r="C21" s="185"/>
      <c r="D21" s="185"/>
      <c r="E21" s="185"/>
      <c r="M21" s="227"/>
      <c r="N21" s="173"/>
      <c r="O21" s="173"/>
      <c r="P21" s="173"/>
      <c r="Q21" s="173"/>
      <c r="R21" s="173"/>
      <c r="S21" s="173"/>
      <c r="T21" s="172"/>
      <c r="U21" s="141"/>
    </row>
    <row r="22" spans="1:25" ht="15.75" customHeight="1" x14ac:dyDescent="0.25">
      <c r="B22" s="132" t="s">
        <v>111</v>
      </c>
      <c r="C22" s="185"/>
      <c r="D22" s="185"/>
      <c r="E22" s="185"/>
      <c r="T22" s="141"/>
      <c r="U22" s="141"/>
      <c r="V22" s="141"/>
    </row>
    <row r="23" spans="1:25" ht="15.75" customHeight="1" x14ac:dyDescent="0.25">
      <c r="B23" s="576" t="s">
        <v>352</v>
      </c>
      <c r="C23" s="576"/>
      <c r="D23" s="576"/>
      <c r="E23" s="576"/>
      <c r="F23" s="576"/>
      <c r="G23" s="576"/>
      <c r="M23" s="227"/>
      <c r="N23" s="173"/>
      <c r="O23" s="173"/>
      <c r="P23" s="173"/>
      <c r="R23" s="173"/>
      <c r="S23" s="173"/>
      <c r="T23" s="172"/>
      <c r="U23" s="141"/>
      <c r="V23" s="141"/>
    </row>
    <row r="24" spans="1:25" ht="15.75" customHeight="1" x14ac:dyDescent="0.25">
      <c r="B24" s="179"/>
      <c r="C24" s="179"/>
      <c r="D24" s="179"/>
      <c r="E24" s="179"/>
      <c r="F24" s="179"/>
      <c r="G24" s="180"/>
      <c r="M24" s="227"/>
      <c r="N24" s="173"/>
      <c r="O24" s="173"/>
      <c r="P24" s="173"/>
      <c r="R24" s="173"/>
      <c r="S24" s="173"/>
      <c r="T24" s="172"/>
      <c r="U24" s="141"/>
      <c r="V24" s="141"/>
    </row>
    <row r="25" spans="1:25" ht="15.75" customHeight="1" x14ac:dyDescent="0.25">
      <c r="B25" s="576" t="s">
        <v>115</v>
      </c>
      <c r="C25" s="576"/>
      <c r="D25" s="576"/>
      <c r="E25" s="576"/>
      <c r="F25" s="576"/>
      <c r="G25" s="576"/>
      <c r="M25" s="227"/>
      <c r="N25" s="173"/>
      <c r="O25" s="173"/>
      <c r="P25" s="173"/>
      <c r="R25" s="173"/>
      <c r="S25" s="173"/>
      <c r="T25" s="172"/>
      <c r="U25" s="141"/>
      <c r="V25" s="141"/>
    </row>
    <row r="26" spans="1:25" ht="15.75" customHeight="1" x14ac:dyDescent="0.25">
      <c r="B26" s="179"/>
      <c r="C26" s="179"/>
      <c r="D26" s="179"/>
      <c r="E26" s="179"/>
      <c r="F26" s="179"/>
      <c r="M26" s="227"/>
      <c r="N26" s="173"/>
      <c r="O26" s="173"/>
      <c r="P26" s="173"/>
      <c r="R26" s="173"/>
      <c r="S26" s="173"/>
      <c r="T26" s="172"/>
      <c r="U26" s="141"/>
      <c r="V26" s="141"/>
    </row>
    <row r="27" spans="1:25" ht="15.75" customHeight="1" x14ac:dyDescent="0.25">
      <c r="B27" s="578" t="s">
        <v>139</v>
      </c>
      <c r="C27" s="578"/>
      <c r="D27" s="578"/>
      <c r="E27" s="578"/>
      <c r="F27" s="578"/>
      <c r="G27" s="578"/>
      <c r="M27" s="227"/>
      <c r="N27" s="173"/>
      <c r="O27" s="173"/>
      <c r="P27" s="173"/>
      <c r="R27" s="173"/>
      <c r="S27" s="173"/>
      <c r="T27" s="172"/>
      <c r="U27" s="141"/>
      <c r="V27" s="141"/>
    </row>
    <row r="28" spans="1:25" ht="15.75" customHeight="1" x14ac:dyDescent="0.25">
      <c r="B28" s="589" t="s">
        <v>138</v>
      </c>
      <c r="C28" s="576"/>
      <c r="D28" s="576"/>
      <c r="E28" s="576"/>
      <c r="F28" s="576"/>
      <c r="G28" s="576"/>
      <c r="M28" s="227"/>
      <c r="N28" s="173"/>
      <c r="O28" s="173"/>
      <c r="P28" s="173"/>
      <c r="R28" s="173"/>
      <c r="S28" s="173"/>
      <c r="T28" s="172"/>
      <c r="U28" s="141"/>
      <c r="V28" s="141"/>
    </row>
    <row r="29" spans="1:25" ht="15.75" customHeight="1" x14ac:dyDescent="0.25">
      <c r="B29" s="179"/>
      <c r="C29" s="179"/>
      <c r="D29" s="179"/>
      <c r="E29" s="179"/>
      <c r="F29" s="179"/>
      <c r="M29" s="227"/>
      <c r="N29" s="173"/>
      <c r="O29" s="173"/>
      <c r="P29" s="173"/>
      <c r="R29" s="173"/>
      <c r="S29" s="173"/>
      <c r="T29" s="172"/>
      <c r="U29" s="141"/>
      <c r="V29" s="141"/>
    </row>
    <row r="30" spans="1:25" ht="15.75" customHeight="1" x14ac:dyDescent="0.25">
      <c r="B30" s="131" t="s">
        <v>98</v>
      </c>
      <c r="C30" s="183" t="s">
        <v>101</v>
      </c>
      <c r="D30" s="183" t="s">
        <v>102</v>
      </c>
      <c r="E30" s="183"/>
      <c r="F30" s="179"/>
      <c r="M30" s="227"/>
      <c r="N30" s="173"/>
      <c r="O30" s="173"/>
      <c r="P30" s="173"/>
      <c r="R30" s="173"/>
      <c r="S30" s="173"/>
      <c r="T30" s="172"/>
      <c r="U30" s="141"/>
      <c r="V30" s="141"/>
    </row>
    <row r="31" spans="1:25" ht="15.75" customHeight="1" x14ac:dyDescent="0.25">
      <c r="B31" s="135" t="s">
        <v>99</v>
      </c>
      <c r="C31" s="185" t="s">
        <v>236</v>
      </c>
      <c r="D31" s="185" t="s">
        <v>105</v>
      </c>
      <c r="E31" s="185"/>
      <c r="F31" s="179"/>
      <c r="M31" s="227"/>
      <c r="N31" s="173"/>
      <c r="O31" s="173"/>
      <c r="P31" s="173"/>
      <c r="R31" s="173"/>
      <c r="S31" s="173"/>
      <c r="T31" s="172"/>
      <c r="U31" s="141"/>
      <c r="V31" s="141"/>
    </row>
    <row r="32" spans="1:25" ht="15.75" customHeight="1" x14ac:dyDescent="0.25">
      <c r="B32" s="135" t="s">
        <v>315</v>
      </c>
      <c r="C32" s="185" t="s">
        <v>234</v>
      </c>
      <c r="D32" s="185" t="s">
        <v>235</v>
      </c>
      <c r="E32" s="185"/>
      <c r="M32" s="227"/>
      <c r="N32" s="173"/>
      <c r="O32" s="173"/>
      <c r="P32" s="173"/>
      <c r="R32" s="173"/>
      <c r="S32" s="173"/>
      <c r="T32" s="172"/>
      <c r="U32" s="141"/>
      <c r="V32" s="141"/>
    </row>
    <row r="33" spans="2:22" ht="15.75" customHeight="1" x14ac:dyDescent="0.25">
      <c r="B33" s="135" t="s">
        <v>316</v>
      </c>
      <c r="C33" s="185" t="s">
        <v>234</v>
      </c>
      <c r="D33" s="185" t="s">
        <v>235</v>
      </c>
      <c r="E33" s="185"/>
      <c r="M33" s="227"/>
      <c r="N33" s="173"/>
      <c r="O33" s="173"/>
      <c r="P33" s="173"/>
      <c r="R33" s="173"/>
      <c r="S33" s="173"/>
      <c r="T33" s="172"/>
      <c r="U33" s="141"/>
      <c r="V33" s="141"/>
    </row>
    <row r="34" spans="2:22" ht="15.75" customHeight="1" x14ac:dyDescent="0.25">
      <c r="C34" s="185"/>
      <c r="D34" s="185"/>
      <c r="E34" s="185"/>
      <c r="M34" s="227"/>
      <c r="N34" s="173"/>
      <c r="O34" s="173"/>
      <c r="P34" s="173"/>
      <c r="R34" s="173"/>
      <c r="S34" s="173"/>
      <c r="T34" s="172"/>
      <c r="U34" s="141"/>
      <c r="V34" s="141"/>
    </row>
    <row r="35" spans="2:22" ht="15.75" customHeight="1" x14ac:dyDescent="0.25">
      <c r="B35" s="572" t="s">
        <v>214</v>
      </c>
      <c r="C35" s="572"/>
      <c r="D35" s="572"/>
      <c r="E35" s="572"/>
      <c r="F35" s="572"/>
      <c r="G35" s="572"/>
      <c r="H35" s="572"/>
      <c r="I35" s="572"/>
      <c r="M35" s="227"/>
      <c r="N35" s="173"/>
      <c r="O35" s="173"/>
      <c r="P35" s="173"/>
      <c r="R35" s="173"/>
      <c r="S35" s="173"/>
      <c r="T35" s="172"/>
      <c r="U35" s="141"/>
      <c r="V35" s="141"/>
    </row>
    <row r="36" spans="2:22" ht="15.75" customHeight="1" x14ac:dyDescent="0.25">
      <c r="B36" s="128" t="s">
        <v>215</v>
      </c>
      <c r="C36" s="185"/>
      <c r="D36" s="185"/>
      <c r="E36" s="185"/>
      <c r="M36" s="227"/>
      <c r="N36" s="173"/>
      <c r="O36" s="173"/>
      <c r="P36" s="173"/>
      <c r="R36" s="173"/>
      <c r="S36" s="173"/>
      <c r="T36" s="172"/>
      <c r="U36" s="141"/>
      <c r="V36" s="141"/>
    </row>
    <row r="37" spans="2:22" ht="15.75" customHeight="1" x14ac:dyDescent="0.25">
      <c r="B37" s="195"/>
      <c r="C37" s="219"/>
      <c r="D37" s="219"/>
      <c r="E37" s="219"/>
      <c r="F37" s="195"/>
      <c r="G37" s="219"/>
      <c r="H37" s="195"/>
      <c r="I37" s="195"/>
      <c r="J37" s="195"/>
      <c r="K37" s="195"/>
      <c r="L37" s="195"/>
      <c r="M37" s="195"/>
      <c r="N37" s="195"/>
      <c r="O37" s="195"/>
      <c r="P37" s="195"/>
      <c r="Q37" s="195"/>
      <c r="R37" s="195"/>
      <c r="S37" s="195"/>
      <c r="T37" s="141"/>
      <c r="U37" s="141"/>
      <c r="V37" s="141"/>
    </row>
    <row r="38" spans="2:22" ht="15.75" customHeight="1" x14ac:dyDescent="0.25">
      <c r="Q38" s="141"/>
      <c r="R38" s="308" t="s">
        <v>355</v>
      </c>
      <c r="T38" s="256"/>
    </row>
    <row r="39" spans="2:22" ht="15.75" customHeight="1" x14ac:dyDescent="0.25">
      <c r="B39" s="191" t="s">
        <v>354</v>
      </c>
      <c r="C39" s="193" t="s">
        <v>2</v>
      </c>
      <c r="D39" s="193"/>
      <c r="E39" s="193"/>
      <c r="F39" s="193" t="s">
        <v>34</v>
      </c>
      <c r="G39" s="193" t="s">
        <v>35</v>
      </c>
      <c r="H39" s="193"/>
      <c r="I39" s="193"/>
      <c r="J39" s="193"/>
      <c r="K39" s="193"/>
      <c r="L39" s="193"/>
      <c r="M39" s="193" t="s">
        <v>36</v>
      </c>
      <c r="N39" s="193" t="s">
        <v>37</v>
      </c>
      <c r="O39" s="195"/>
      <c r="P39" s="195"/>
      <c r="Q39" s="195"/>
      <c r="R39" s="195" t="s">
        <v>81</v>
      </c>
      <c r="S39" s="195"/>
      <c r="T39" s="309"/>
    </row>
    <row r="40" spans="2:22" ht="15.75" customHeight="1" x14ac:dyDescent="0.25">
      <c r="B40" s="197"/>
      <c r="C40" s="146"/>
      <c r="D40" s="146"/>
      <c r="E40" s="146"/>
      <c r="F40" s="146"/>
      <c r="G40" s="146"/>
      <c r="H40" s="146"/>
      <c r="I40" s="146"/>
      <c r="J40" s="146"/>
      <c r="K40" s="146"/>
      <c r="L40" s="146"/>
      <c r="M40" s="146"/>
      <c r="N40" s="146"/>
      <c r="R40" s="308"/>
    </row>
    <row r="41" spans="2:22" ht="15.75" customHeight="1" x14ac:dyDescent="0.25">
      <c r="B41" s="197"/>
      <c r="C41" s="146"/>
      <c r="D41" s="146"/>
      <c r="E41" s="146"/>
      <c r="F41" s="146"/>
      <c r="G41" s="146"/>
      <c r="H41" s="146"/>
      <c r="I41" s="146"/>
      <c r="J41" s="146"/>
      <c r="K41" s="146"/>
      <c r="L41" s="146"/>
      <c r="M41" s="146"/>
      <c r="N41" s="146"/>
      <c r="R41" s="308"/>
    </row>
    <row r="42" spans="2:22" ht="15.75" customHeight="1" x14ac:dyDescent="0.25">
      <c r="B42" s="197"/>
      <c r="C42" s="146"/>
      <c r="D42" s="146"/>
      <c r="E42" s="146"/>
      <c r="F42" s="146"/>
      <c r="G42" s="146"/>
      <c r="H42" s="146"/>
      <c r="I42" s="146"/>
      <c r="J42" s="146"/>
      <c r="K42" s="146"/>
      <c r="L42" s="146"/>
      <c r="M42" s="146"/>
      <c r="N42" s="146"/>
      <c r="R42" s="308"/>
    </row>
    <row r="43" spans="2:22" ht="15.75" customHeight="1" x14ac:dyDescent="0.25">
      <c r="B43" s="197"/>
      <c r="C43" s="146"/>
      <c r="D43" s="146"/>
      <c r="E43" s="146"/>
      <c r="F43" s="146"/>
      <c r="G43" s="146"/>
      <c r="H43" s="146"/>
      <c r="I43" s="146"/>
      <c r="J43" s="146"/>
      <c r="K43" s="146"/>
      <c r="L43" s="146"/>
      <c r="M43" s="146"/>
      <c r="N43" s="146"/>
    </row>
    <row r="44" spans="2:22" ht="15.75" customHeight="1" x14ac:dyDescent="0.25">
      <c r="B44" s="197"/>
      <c r="C44" s="146"/>
      <c r="D44" s="146"/>
      <c r="E44" s="146"/>
      <c r="F44" s="146"/>
      <c r="G44" s="146"/>
      <c r="H44" s="146"/>
      <c r="I44" s="146"/>
      <c r="J44" s="146"/>
      <c r="K44" s="146"/>
      <c r="L44" s="146"/>
      <c r="M44" s="146"/>
      <c r="N44" s="146"/>
    </row>
    <row r="45" spans="2:22" ht="15.75" customHeight="1" x14ac:dyDescent="0.25">
      <c r="B45" s="197"/>
      <c r="C45" s="146"/>
      <c r="D45" s="146"/>
      <c r="E45" s="146"/>
      <c r="F45" s="146"/>
      <c r="G45" s="146"/>
      <c r="H45" s="146"/>
      <c r="I45" s="146"/>
      <c r="J45" s="146"/>
      <c r="K45" s="146"/>
      <c r="L45" s="146"/>
      <c r="M45" s="146"/>
      <c r="N45" s="146"/>
    </row>
    <row r="46" spans="2:22" ht="15.75" customHeight="1" x14ac:dyDescent="0.25">
      <c r="B46" s="197"/>
      <c r="C46" s="146"/>
      <c r="D46" s="146"/>
      <c r="E46" s="146"/>
      <c r="F46" s="146"/>
      <c r="G46" s="146"/>
      <c r="H46" s="146"/>
      <c r="I46" s="146"/>
      <c r="J46" s="146"/>
      <c r="K46" s="146"/>
      <c r="L46" s="146"/>
      <c r="M46" s="146"/>
      <c r="N46" s="146"/>
    </row>
    <row r="47" spans="2:22" ht="15.75" customHeight="1" x14ac:dyDescent="0.25">
      <c r="B47" s="197"/>
      <c r="C47" s="146"/>
      <c r="D47" s="146"/>
      <c r="E47" s="146"/>
      <c r="F47" s="146"/>
      <c r="G47" s="146"/>
      <c r="H47" s="146"/>
      <c r="I47" s="146"/>
      <c r="J47" s="146"/>
      <c r="K47" s="146"/>
      <c r="L47" s="146"/>
      <c r="M47" s="146"/>
      <c r="N47" s="146"/>
    </row>
    <row r="48" spans="2:22" ht="15.75" customHeight="1" x14ac:dyDescent="0.25">
      <c r="B48" s="197"/>
      <c r="C48" s="146"/>
      <c r="D48" s="146"/>
      <c r="E48" s="146"/>
      <c r="F48" s="146"/>
      <c r="G48" s="146"/>
      <c r="H48" s="146"/>
      <c r="I48" s="146"/>
      <c r="J48" s="146"/>
      <c r="K48" s="146"/>
      <c r="L48" s="146"/>
      <c r="M48" s="146"/>
      <c r="N48" s="146"/>
      <c r="R48" s="308"/>
    </row>
    <row r="49" spans="2:24" ht="15.75" customHeight="1" x14ac:dyDescent="0.25">
      <c r="B49" s="197"/>
      <c r="C49" s="146"/>
      <c r="D49" s="146"/>
      <c r="E49" s="146"/>
      <c r="F49" s="146"/>
      <c r="G49" s="146"/>
      <c r="H49" s="146"/>
      <c r="I49" s="146"/>
      <c r="J49" s="146"/>
      <c r="K49" s="146"/>
      <c r="L49" s="146"/>
      <c r="M49" s="146"/>
      <c r="N49" s="146"/>
    </row>
    <row r="50" spans="2:24" ht="15.75" customHeight="1" x14ac:dyDescent="0.25">
      <c r="B50" s="197"/>
      <c r="C50" s="146"/>
      <c r="D50" s="146"/>
      <c r="E50" s="146"/>
      <c r="F50" s="146"/>
      <c r="G50" s="146"/>
      <c r="H50" s="146"/>
      <c r="I50" s="146"/>
      <c r="J50" s="146"/>
      <c r="K50" s="146"/>
      <c r="L50" s="146"/>
      <c r="M50" s="146"/>
      <c r="N50" s="146"/>
    </row>
    <row r="51" spans="2:24" ht="15.75" customHeight="1" x14ac:dyDescent="0.25">
      <c r="C51" s="233"/>
      <c r="D51" s="233"/>
      <c r="E51" s="233"/>
      <c r="F51" s="215"/>
      <c r="G51" s="216"/>
      <c r="H51" s="234"/>
      <c r="I51" s="234"/>
      <c r="J51" s="234"/>
      <c r="K51" s="234"/>
      <c r="L51" s="234"/>
      <c r="M51" s="235"/>
      <c r="N51" s="236"/>
      <c r="O51" s="237"/>
      <c r="P51" s="220"/>
      <c r="Q51" s="147"/>
      <c r="R51" s="144"/>
      <c r="S51" s="144"/>
      <c r="T51" s="220"/>
    </row>
    <row r="52" spans="2:24" ht="15.75" customHeight="1" x14ac:dyDescent="0.25">
      <c r="B52" s="238"/>
      <c r="C52" s="233"/>
      <c r="D52" s="233"/>
      <c r="E52" s="233"/>
      <c r="F52" s="215"/>
      <c r="G52" s="216"/>
      <c r="H52" s="239"/>
      <c r="I52" s="239"/>
      <c r="J52" s="239"/>
      <c r="K52" s="239"/>
      <c r="L52" s="239"/>
      <c r="M52" s="235"/>
      <c r="N52" s="212"/>
      <c r="O52" s="240"/>
      <c r="P52" s="240"/>
      <c r="Q52" s="141"/>
      <c r="R52" s="144"/>
      <c r="S52" s="144"/>
      <c r="T52" s="220"/>
      <c r="V52" s="135" t="s">
        <v>301</v>
      </c>
      <c r="W52" s="173">
        <f>W20</f>
        <v>504153.16</v>
      </c>
      <c r="X52" s="173"/>
    </row>
    <row r="53" spans="2:24" ht="15.75" customHeight="1" x14ac:dyDescent="0.25">
      <c r="B53" s="238"/>
      <c r="C53" s="233"/>
      <c r="D53" s="233"/>
      <c r="E53" s="233"/>
      <c r="F53" s="215"/>
      <c r="G53" s="216"/>
      <c r="H53" s="239"/>
      <c r="I53" s="239"/>
      <c r="J53" s="239"/>
      <c r="K53" s="239"/>
      <c r="L53" s="239"/>
      <c r="M53" s="235"/>
      <c r="N53" s="212"/>
      <c r="O53" s="240"/>
      <c r="P53" s="240"/>
      <c r="Q53" s="141"/>
    </row>
    <row r="54" spans="2:24" ht="15.75" customHeight="1" x14ac:dyDescent="0.25">
      <c r="B54" s="238"/>
      <c r="C54" s="233"/>
      <c r="D54" s="233"/>
      <c r="E54" s="233"/>
      <c r="F54" s="215"/>
      <c r="G54" s="216"/>
      <c r="H54" s="239"/>
      <c r="I54" s="239"/>
      <c r="J54" s="239"/>
      <c r="K54" s="239"/>
      <c r="L54" s="239"/>
      <c r="M54" s="235"/>
      <c r="N54" s="212"/>
      <c r="O54" s="240"/>
      <c r="P54" s="240"/>
      <c r="Q54" s="141"/>
    </row>
    <row r="55" spans="2:24" ht="15.75" customHeight="1" x14ac:dyDescent="0.25">
      <c r="B55" s="238"/>
      <c r="C55" s="233"/>
      <c r="D55" s="233"/>
      <c r="E55" s="233"/>
      <c r="F55" s="215"/>
      <c r="G55" s="216"/>
      <c r="H55" s="239"/>
      <c r="I55" s="239"/>
      <c r="J55" s="239"/>
      <c r="K55" s="239"/>
      <c r="L55" s="239"/>
      <c r="M55" s="241"/>
      <c r="N55" s="217"/>
      <c r="O55" s="240"/>
      <c r="P55" s="240"/>
      <c r="Q55" s="141"/>
    </row>
    <row r="56" spans="2:24" ht="15.75" customHeight="1" x14ac:dyDescent="0.25"/>
    <row r="57" spans="2:24" ht="15.75" customHeight="1" x14ac:dyDescent="0.25">
      <c r="F57" s="175"/>
      <c r="G57" s="242"/>
      <c r="H57" s="243"/>
      <c r="I57" s="243"/>
      <c r="J57" s="243"/>
      <c r="K57" s="243"/>
      <c r="L57" s="243"/>
    </row>
    <row r="58" spans="2:24" ht="15.75" customHeight="1" x14ac:dyDescent="0.25"/>
    <row r="59" spans="2:24" ht="15.75" customHeight="1" x14ac:dyDescent="0.25">
      <c r="W59" s="173"/>
    </row>
    <row r="60" spans="2:24" ht="15.75" customHeight="1" x14ac:dyDescent="0.25"/>
    <row r="61" spans="2:24" ht="15.75" customHeight="1" x14ac:dyDescent="0.25"/>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sheetData>
  <mergeCells count="7">
    <mergeCell ref="U4:W4"/>
    <mergeCell ref="U5:W5"/>
    <mergeCell ref="B35:I35"/>
    <mergeCell ref="B28:G28"/>
    <mergeCell ref="B27:G27"/>
    <mergeCell ref="B23:G23"/>
    <mergeCell ref="B25:G25"/>
  </mergeCells>
  <conditionalFormatting sqref="A7:P19 U7:Y19 R7:S19">
    <cfRule type="expression" dxfId="10" priority="1">
      <formula>MOD(ROW(),2)=0</formula>
    </cfRule>
  </conditionalFormatting>
  <hyperlinks>
    <hyperlink ref="B28" r:id="rId1"/>
  </hyperlinks>
  <printOptions horizontalCentered="1" gridLines="1"/>
  <pageMargins left="0" right="0" top="0.75" bottom="0.75" header="0.3" footer="0.3"/>
  <pageSetup scale="52" orientation="landscape"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H7" activePane="bottomRight" state="frozen"/>
      <selection activeCell="H1" sqref="H1:I1048576"/>
      <selection pane="topRight" activeCell="H1" sqref="H1:I1048576"/>
      <selection pane="bottomLeft" activeCell="H1" sqref="H1:I1048576"/>
      <selection pane="bottomRight" activeCell="U6" sqref="U6:X6"/>
    </sheetView>
  </sheetViews>
  <sheetFormatPr defaultColWidth="9.140625" defaultRowHeight="15" x14ac:dyDescent="0.25"/>
  <cols>
    <col min="1" max="1" width="7.85546875" style="137" customWidth="1"/>
    <col min="2" max="2" width="65" style="135" customWidth="1"/>
    <col min="3" max="3" width="51.42578125" style="135" bestFit="1" customWidth="1"/>
    <col min="4" max="4" width="13.7109375" style="135" customWidth="1"/>
    <col min="5" max="5" width="8.28515625" style="135" bestFit="1" customWidth="1"/>
    <col min="6" max="6" width="18.85546875" style="135" bestFit="1" customWidth="1"/>
    <col min="7" max="7" width="23" style="135" bestFit="1" customWidth="1"/>
    <col min="8" max="8" width="11.28515625" style="137" customWidth="1"/>
    <col min="9" max="9" width="13.85546875" style="137" customWidth="1"/>
    <col min="10" max="10" width="15" style="135" customWidth="1"/>
    <col min="11" max="11" width="17.7109375" style="135" customWidth="1"/>
    <col min="12" max="12" width="10.28515625" style="135" customWidth="1"/>
    <col min="13" max="13" width="20.5703125" style="135" customWidth="1"/>
    <col min="14" max="14" width="13.28515625" style="135" bestFit="1" customWidth="1"/>
    <col min="15" max="15" width="13.7109375" style="135" customWidth="1"/>
    <col min="16" max="16" width="14.42578125" style="135" customWidth="1"/>
    <col min="17" max="17" width="3.7109375" style="135" customWidth="1"/>
    <col min="18" max="18" width="15.85546875" style="135" customWidth="1"/>
    <col min="19" max="19" width="14.28515625" style="135" customWidth="1"/>
    <col min="20" max="20" width="3.7109375" style="135" customWidth="1"/>
    <col min="21" max="21" width="13.5703125" style="135" customWidth="1"/>
    <col min="22" max="23" width="16.7109375" style="135" customWidth="1"/>
    <col min="24" max="24" width="14.28515625" style="135" customWidth="1"/>
    <col min="25" max="16384" width="9.140625" style="135"/>
  </cols>
  <sheetData>
    <row r="1" spans="1:25" ht="15.75" customHeight="1" x14ac:dyDescent="0.25">
      <c r="A1" s="132" t="s">
        <v>179</v>
      </c>
    </row>
    <row r="2" spans="1:25" ht="15.75" customHeight="1" x14ac:dyDescent="0.25">
      <c r="A2" s="138" t="str">
        <f>'#1461 Inlet Grove Comm HS '!A2</f>
        <v>Federal Grant Allocations/Reimbursements as of: 06/30/2023</v>
      </c>
      <c r="B2" s="202"/>
      <c r="N2" s="140"/>
      <c r="O2" s="140"/>
      <c r="Q2" s="141"/>
      <c r="R2" s="141"/>
      <c r="S2" s="141"/>
      <c r="T2" s="141"/>
    </row>
    <row r="3" spans="1:25" ht="15.75" customHeight="1" x14ac:dyDescent="0.25">
      <c r="A3" s="142" t="s">
        <v>68</v>
      </c>
      <c r="B3" s="132"/>
      <c r="D3" s="132"/>
      <c r="E3" s="132"/>
      <c r="F3" s="132"/>
      <c r="Q3" s="141"/>
      <c r="R3" s="141"/>
      <c r="S3" s="141"/>
      <c r="T3" s="141"/>
      <c r="U3" s="136"/>
      <c r="V3" s="143"/>
    </row>
    <row r="4" spans="1:25" ht="15.75" customHeight="1" x14ac:dyDescent="0.25">
      <c r="A4" s="334"/>
      <c r="B4" s="122"/>
      <c r="N4" s="253"/>
      <c r="O4" s="253"/>
      <c r="P4" s="253"/>
      <c r="Q4" s="253"/>
      <c r="R4" s="141"/>
      <c r="S4" s="141"/>
      <c r="T4" s="146"/>
      <c r="U4" s="574" t="s">
        <v>211</v>
      </c>
      <c r="V4" s="574"/>
      <c r="W4" s="574"/>
      <c r="X4" s="147"/>
    </row>
    <row r="5" spans="1:25" ht="15.75" thickBot="1" x14ac:dyDescent="0.3">
      <c r="H5" s="148"/>
      <c r="I5" s="148"/>
      <c r="N5" s="253"/>
      <c r="O5" s="253"/>
      <c r="P5" s="253"/>
      <c r="Q5" s="253"/>
      <c r="R5" s="150"/>
      <c r="S5" s="150"/>
      <c r="T5" s="146"/>
      <c r="U5" s="573"/>
      <c r="V5" s="573"/>
      <c r="W5" s="573"/>
      <c r="X5" s="151"/>
    </row>
    <row r="6" spans="1:25" s="205" customFormat="1" ht="75.75"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5" ht="15.75" customHeight="1" x14ac:dyDescent="0.25">
      <c r="A7" s="137">
        <v>4451</v>
      </c>
      <c r="B7" s="135" t="s">
        <v>22</v>
      </c>
      <c r="C7" s="293" t="s">
        <v>118</v>
      </c>
      <c r="D7" s="185" t="s">
        <v>146</v>
      </c>
      <c r="E7" s="137" t="s">
        <v>251</v>
      </c>
      <c r="F7" s="135" t="s">
        <v>160</v>
      </c>
      <c r="G7" s="135" t="s">
        <v>7</v>
      </c>
      <c r="H7" s="300">
        <v>2.7199999999999998E-2</v>
      </c>
      <c r="I7" s="300">
        <v>0.15010000000000001</v>
      </c>
      <c r="J7" s="171">
        <v>45107</v>
      </c>
      <c r="K7" s="171">
        <v>45108</v>
      </c>
      <c r="L7" s="171">
        <v>44743</v>
      </c>
      <c r="M7" s="171" t="s">
        <v>212</v>
      </c>
      <c r="N7" s="570">
        <v>6000</v>
      </c>
      <c r="O7" s="564">
        <v>0</v>
      </c>
      <c r="P7" s="386">
        <f t="shared" ref="P7" si="0">N7+O7</f>
        <v>6000</v>
      </c>
      <c r="Q7" s="382"/>
      <c r="R7" s="571">
        <v>0</v>
      </c>
      <c r="S7" s="390">
        <f>P7-R7</f>
        <v>6000</v>
      </c>
      <c r="T7" s="383"/>
      <c r="U7" s="571">
        <v>5219.93</v>
      </c>
      <c r="V7" s="391">
        <v>0</v>
      </c>
      <c r="W7" s="483">
        <f>U7+V7</f>
        <v>5219.93</v>
      </c>
      <c r="X7" s="442">
        <f>S7-W7</f>
        <v>780.06999999999971</v>
      </c>
    </row>
    <row r="8" spans="1:25" ht="15.75" customHeight="1" x14ac:dyDescent="0.25">
      <c r="C8" s="299"/>
      <c r="D8" s="137"/>
      <c r="E8" s="137"/>
      <c r="H8" s="300"/>
      <c r="I8" s="300"/>
      <c r="J8" s="201"/>
      <c r="K8" s="201"/>
      <c r="L8" s="201"/>
      <c r="M8" s="137"/>
      <c r="N8" s="384"/>
      <c r="O8" s="385"/>
      <c r="P8" s="386"/>
      <c r="Q8" s="382"/>
      <c r="R8" s="384"/>
      <c r="S8" s="390"/>
      <c r="T8" s="383"/>
      <c r="U8" s="384"/>
      <c r="V8" s="391"/>
      <c r="W8" s="483"/>
      <c r="X8" s="442"/>
    </row>
    <row r="9" spans="1:25" ht="15.75" customHeight="1" thickBot="1" x14ac:dyDescent="0.3">
      <c r="B9" s="141"/>
      <c r="C9" s="185"/>
      <c r="D9" s="185"/>
      <c r="E9" s="185"/>
      <c r="H9" s="300"/>
      <c r="I9" s="300"/>
      <c r="M9" s="227" t="s">
        <v>38</v>
      </c>
      <c r="N9" s="387">
        <f>SUM(N7:N7)</f>
        <v>6000</v>
      </c>
      <c r="O9" s="388">
        <f>SUM(O7:O7)</f>
        <v>0</v>
      </c>
      <c r="P9" s="389">
        <f>SUM(P7:P7)</f>
        <v>6000</v>
      </c>
      <c r="Q9" s="381"/>
      <c r="R9" s="387">
        <f t="shared" ref="R9:S9" si="1">SUM(R7:R7)</f>
        <v>0</v>
      </c>
      <c r="S9" s="389">
        <f t="shared" si="1"/>
        <v>6000</v>
      </c>
      <c r="T9" s="381"/>
      <c r="U9" s="387">
        <f t="shared" ref="U9:V9" si="2">SUM(U7:U7)</f>
        <v>5219.93</v>
      </c>
      <c r="V9" s="388">
        <f t="shared" si="2"/>
        <v>0</v>
      </c>
      <c r="W9" s="486">
        <f>SUM(W7:W7)</f>
        <v>5219.93</v>
      </c>
      <c r="X9" s="489">
        <f>SUM(X7)</f>
        <v>780.06999999999971</v>
      </c>
    </row>
    <row r="10" spans="1:25" ht="15.75" customHeight="1" thickTop="1" x14ac:dyDescent="0.25">
      <c r="B10" s="141"/>
      <c r="C10" s="185"/>
      <c r="D10" s="185"/>
      <c r="E10" s="185"/>
      <c r="H10" s="300"/>
      <c r="I10" s="300"/>
      <c r="M10" s="227"/>
      <c r="N10" s="173"/>
      <c r="O10" s="173"/>
      <c r="P10" s="173"/>
      <c r="Q10" s="141"/>
      <c r="R10" s="166"/>
      <c r="S10" s="166"/>
      <c r="T10" s="166"/>
      <c r="U10" s="165"/>
      <c r="V10" s="165"/>
      <c r="W10" s="165"/>
      <c r="X10" s="165"/>
      <c r="Y10" s="141"/>
    </row>
    <row r="11" spans="1:25" ht="15.75" customHeight="1" x14ac:dyDescent="0.25">
      <c r="B11" s="132" t="s">
        <v>111</v>
      </c>
      <c r="C11" s="185"/>
      <c r="D11" s="185"/>
      <c r="E11" s="185"/>
      <c r="H11" s="300"/>
      <c r="I11" s="300"/>
      <c r="M11" s="227"/>
      <c r="N11" s="173"/>
      <c r="O11" s="173"/>
      <c r="P11" s="173"/>
      <c r="Q11" s="141"/>
      <c r="R11" s="165"/>
      <c r="S11" s="165"/>
      <c r="T11" s="165"/>
      <c r="U11" s="165"/>
      <c r="V11" s="165"/>
      <c r="W11" s="165"/>
      <c r="X11" s="165"/>
      <c r="Y11" s="141"/>
    </row>
    <row r="12" spans="1:25" ht="15.75" customHeight="1" x14ac:dyDescent="0.25">
      <c r="B12" s="588" t="s">
        <v>352</v>
      </c>
      <c r="C12" s="588"/>
      <c r="D12" s="588"/>
      <c r="E12" s="588"/>
      <c r="F12" s="588"/>
      <c r="G12" s="588"/>
      <c r="H12" s="300"/>
      <c r="I12" s="300"/>
      <c r="J12" s="206"/>
      <c r="M12" s="227"/>
      <c r="R12" s="165"/>
      <c r="S12" s="165"/>
      <c r="T12" s="165"/>
      <c r="U12" s="165"/>
      <c r="V12" s="165"/>
      <c r="W12" s="165"/>
      <c r="X12" s="165"/>
      <c r="Y12" s="141"/>
    </row>
    <row r="13" spans="1:25" ht="15.75" customHeight="1" x14ac:dyDescent="0.25">
      <c r="C13" s="185"/>
      <c r="D13" s="185"/>
      <c r="E13" s="185"/>
      <c r="H13" s="300"/>
      <c r="I13" s="300"/>
      <c r="M13" s="227"/>
      <c r="N13" s="173"/>
      <c r="O13" s="173"/>
      <c r="P13" s="173"/>
      <c r="R13" s="165"/>
      <c r="S13" s="165"/>
      <c r="T13" s="165"/>
      <c r="U13" s="165"/>
      <c r="V13" s="165"/>
      <c r="W13" s="165"/>
      <c r="X13" s="165"/>
      <c r="Y13" s="141"/>
    </row>
    <row r="14" spans="1:25" ht="15.75" customHeight="1" x14ac:dyDescent="0.25">
      <c r="B14" s="576" t="s">
        <v>115</v>
      </c>
      <c r="C14" s="576"/>
      <c r="D14" s="576"/>
      <c r="E14" s="576"/>
      <c r="F14" s="576"/>
      <c r="G14" s="576"/>
      <c r="H14" s="300"/>
      <c r="I14" s="300"/>
      <c r="J14" s="179"/>
      <c r="M14" s="227"/>
      <c r="N14" s="173"/>
      <c r="O14" s="173"/>
      <c r="P14" s="173"/>
      <c r="R14" s="165"/>
      <c r="S14" s="165"/>
      <c r="T14" s="165"/>
      <c r="U14" s="165"/>
      <c r="V14" s="165"/>
      <c r="W14" s="165"/>
      <c r="X14" s="165"/>
      <c r="Y14" s="141"/>
    </row>
    <row r="15" spans="1:25" ht="15.75" customHeight="1" x14ac:dyDescent="0.25">
      <c r="B15" s="179"/>
      <c r="C15" s="179"/>
      <c r="D15" s="179"/>
      <c r="E15" s="179"/>
      <c r="F15" s="179"/>
      <c r="G15" s="179"/>
      <c r="H15" s="300"/>
      <c r="I15" s="300"/>
      <c r="J15" s="179"/>
      <c r="M15" s="227"/>
      <c r="N15" s="173"/>
      <c r="O15" s="173"/>
      <c r="P15" s="173"/>
      <c r="R15" s="165"/>
      <c r="S15" s="165"/>
      <c r="T15" s="165"/>
      <c r="U15" s="165"/>
      <c r="V15" s="165"/>
      <c r="W15" s="165"/>
      <c r="X15" s="165"/>
      <c r="Y15" s="141"/>
    </row>
    <row r="16" spans="1:25" ht="15.75" customHeight="1" x14ac:dyDescent="0.25">
      <c r="B16" s="576" t="s">
        <v>139</v>
      </c>
      <c r="C16" s="576"/>
      <c r="D16" s="576"/>
      <c r="E16" s="576"/>
      <c r="F16" s="576"/>
      <c r="G16" s="576"/>
      <c r="H16" s="300"/>
      <c r="I16" s="300"/>
      <c r="J16" s="179"/>
      <c r="M16" s="227"/>
      <c r="N16" s="173"/>
      <c r="O16" s="173"/>
      <c r="P16" s="173"/>
      <c r="R16" s="165"/>
      <c r="S16" s="165"/>
      <c r="T16" s="165"/>
      <c r="U16" s="165"/>
      <c r="V16" s="165"/>
      <c r="W16" s="165"/>
      <c r="X16" s="165"/>
      <c r="Y16" s="141"/>
    </row>
    <row r="17" spans="2:25" ht="15.75" customHeight="1" x14ac:dyDescent="0.25">
      <c r="B17" s="589" t="s">
        <v>138</v>
      </c>
      <c r="C17" s="589"/>
      <c r="D17" s="589"/>
      <c r="E17" s="589"/>
      <c r="F17" s="589"/>
      <c r="G17" s="589"/>
      <c r="H17" s="180"/>
      <c r="I17" s="180"/>
      <c r="J17" s="179"/>
      <c r="M17" s="227"/>
      <c r="N17" s="173"/>
      <c r="O17" s="173"/>
      <c r="P17" s="173"/>
      <c r="R17" s="172"/>
      <c r="S17" s="165"/>
      <c r="T17" s="172"/>
      <c r="U17" s="172"/>
      <c r="V17" s="172"/>
      <c r="W17" s="172"/>
      <c r="X17" s="165"/>
      <c r="Y17" s="141"/>
    </row>
    <row r="18" spans="2:25" ht="15.75" customHeight="1" x14ac:dyDescent="0.25">
      <c r="B18" s="179"/>
      <c r="C18" s="179"/>
      <c r="D18" s="179"/>
      <c r="E18" s="179"/>
      <c r="F18" s="179"/>
      <c r="G18" s="179"/>
      <c r="H18" s="180"/>
      <c r="I18" s="180"/>
      <c r="J18" s="179"/>
      <c r="M18" s="227"/>
      <c r="N18" s="173"/>
      <c r="O18" s="173"/>
      <c r="P18" s="173"/>
      <c r="R18" s="172"/>
      <c r="S18" s="172"/>
      <c r="T18" s="172"/>
      <c r="U18" s="172"/>
      <c r="V18" s="172"/>
      <c r="W18" s="172"/>
      <c r="X18" s="165"/>
      <c r="Y18" s="141"/>
    </row>
    <row r="19" spans="2:25" ht="15.75" customHeight="1" x14ac:dyDescent="0.25">
      <c r="B19" s="131" t="s">
        <v>98</v>
      </c>
      <c r="C19" s="183" t="s">
        <v>101</v>
      </c>
      <c r="D19" s="183" t="s">
        <v>102</v>
      </c>
      <c r="E19" s="183"/>
      <c r="F19" s="179"/>
      <c r="G19" s="179"/>
      <c r="H19" s="180"/>
      <c r="I19" s="180"/>
      <c r="J19" s="179"/>
      <c r="M19" s="227"/>
      <c r="N19" s="173"/>
      <c r="O19" s="173"/>
      <c r="P19" s="173"/>
      <c r="R19" s="141"/>
      <c r="S19" s="141"/>
      <c r="T19" s="141"/>
      <c r="U19" s="141"/>
      <c r="V19" s="141"/>
      <c r="W19" s="141"/>
      <c r="X19" s="141"/>
      <c r="Y19" s="141"/>
    </row>
    <row r="20" spans="2:25" ht="15.75" customHeight="1" x14ac:dyDescent="0.25">
      <c r="B20" s="135" t="s">
        <v>104</v>
      </c>
      <c r="C20" s="185" t="s">
        <v>234</v>
      </c>
      <c r="D20" s="185" t="s">
        <v>235</v>
      </c>
      <c r="E20" s="185"/>
      <c r="F20" s="179"/>
      <c r="G20" s="179"/>
      <c r="H20" s="180"/>
      <c r="I20" s="180"/>
      <c r="J20" s="179"/>
      <c r="M20" s="227"/>
      <c r="N20" s="173"/>
      <c r="O20" s="173"/>
      <c r="P20" s="173"/>
      <c r="R20" s="172"/>
      <c r="S20" s="172"/>
      <c r="T20" s="172"/>
      <c r="U20" s="172"/>
      <c r="V20" s="172"/>
      <c r="W20" s="172"/>
      <c r="X20" s="172"/>
      <c r="Y20" s="141"/>
    </row>
    <row r="21" spans="2:25" ht="15.75" customHeight="1" x14ac:dyDescent="0.25">
      <c r="C21" s="185"/>
      <c r="D21" s="185"/>
      <c r="E21" s="185"/>
      <c r="M21" s="227"/>
      <c r="N21" s="173"/>
      <c r="O21" s="173"/>
      <c r="P21" s="173"/>
      <c r="R21" s="172"/>
      <c r="S21" s="172"/>
      <c r="T21" s="172"/>
      <c r="U21" s="172"/>
      <c r="V21" s="172"/>
      <c r="W21" s="172"/>
      <c r="X21" s="172"/>
      <c r="Y21" s="141"/>
    </row>
    <row r="22" spans="2:25" ht="15.75" customHeight="1" x14ac:dyDescent="0.25">
      <c r="B22" s="572" t="s">
        <v>214</v>
      </c>
      <c r="C22" s="572"/>
      <c r="D22" s="572"/>
      <c r="E22" s="572"/>
      <c r="F22" s="572"/>
      <c r="G22" s="572"/>
      <c r="H22" s="572"/>
      <c r="I22" s="572"/>
      <c r="M22" s="227"/>
      <c r="N22" s="173"/>
      <c r="O22" s="173"/>
      <c r="P22" s="173"/>
      <c r="R22" s="141"/>
      <c r="S22" s="141"/>
      <c r="T22" s="141"/>
      <c r="U22" s="141"/>
      <c r="V22" s="141"/>
      <c r="W22" s="141"/>
      <c r="X22" s="141"/>
      <c r="Y22" s="141"/>
    </row>
    <row r="23" spans="2:25" ht="15.75" customHeight="1" x14ac:dyDescent="0.25">
      <c r="B23" s="128" t="s">
        <v>215</v>
      </c>
      <c r="C23" s="185"/>
      <c r="D23" s="185"/>
      <c r="E23" s="185"/>
      <c r="M23" s="227"/>
      <c r="N23" s="173"/>
      <c r="O23" s="173"/>
      <c r="P23" s="173"/>
      <c r="R23" s="141"/>
      <c r="S23" s="141"/>
      <c r="T23" s="141"/>
      <c r="U23" s="141"/>
      <c r="V23" s="141"/>
      <c r="W23" s="141"/>
      <c r="X23" s="141"/>
      <c r="Y23" s="141"/>
    </row>
    <row r="24" spans="2:25" ht="15.75" customHeight="1" x14ac:dyDescent="0.25">
      <c r="C24" s="185"/>
      <c r="D24" s="185"/>
      <c r="E24" s="185"/>
      <c r="M24" s="227"/>
      <c r="N24" s="173"/>
      <c r="O24" s="173"/>
      <c r="P24" s="173"/>
      <c r="R24" s="141"/>
      <c r="S24" s="141"/>
      <c r="T24" s="141"/>
      <c r="U24" s="141"/>
      <c r="V24" s="141"/>
      <c r="W24" s="141"/>
      <c r="X24" s="141"/>
      <c r="Y24" s="141"/>
    </row>
    <row r="25" spans="2:25" ht="15.75" customHeight="1" x14ac:dyDescent="0.25">
      <c r="B25" s="195"/>
      <c r="C25" s="195"/>
      <c r="D25" s="195"/>
      <c r="E25" s="195"/>
      <c r="F25" s="195"/>
      <c r="G25" s="195"/>
      <c r="H25" s="219"/>
      <c r="I25" s="219"/>
      <c r="J25" s="195"/>
      <c r="K25" s="195"/>
      <c r="L25" s="141"/>
      <c r="M25" s="141"/>
      <c r="N25" s="195"/>
      <c r="O25" s="195"/>
      <c r="P25" s="141"/>
      <c r="Q25" s="141"/>
      <c r="R25" s="141"/>
      <c r="S25" s="141"/>
      <c r="T25" s="141"/>
      <c r="U25" s="141"/>
      <c r="V25" s="141"/>
      <c r="W25" s="141"/>
      <c r="X25" s="141"/>
      <c r="Y25" s="141"/>
    </row>
    <row r="26" spans="2:25" ht="15.75" customHeight="1" x14ac:dyDescent="0.25">
      <c r="E26" s="187"/>
      <c r="F26" s="187"/>
      <c r="G26" s="187"/>
      <c r="H26" s="189"/>
      <c r="I26" s="189"/>
      <c r="J26" s="187"/>
      <c r="L26" s="187"/>
      <c r="M26" s="187"/>
      <c r="O26" s="187"/>
      <c r="P26" s="187"/>
      <c r="Q26" s="187"/>
      <c r="R26" s="187"/>
      <c r="S26" s="187"/>
      <c r="T26" s="187"/>
      <c r="U26" s="190" t="s">
        <v>353</v>
      </c>
      <c r="V26" s="190"/>
      <c r="W26" s="190"/>
      <c r="X26" s="141"/>
    </row>
    <row r="27" spans="2:25" ht="15.75" customHeight="1" x14ac:dyDescent="0.25">
      <c r="B27" s="191" t="s">
        <v>354</v>
      </c>
      <c r="C27" s="193" t="s">
        <v>2</v>
      </c>
      <c r="D27" s="193" t="s">
        <v>34</v>
      </c>
      <c r="E27" s="193" t="s">
        <v>34</v>
      </c>
      <c r="F27" s="266" t="s">
        <v>35</v>
      </c>
      <c r="G27" s="193" t="s">
        <v>36</v>
      </c>
      <c r="H27" s="573" t="s">
        <v>37</v>
      </c>
      <c r="I27" s="573"/>
      <c r="J27" s="573"/>
      <c r="K27" s="193"/>
      <c r="L27" s="193"/>
      <c r="M27" s="193"/>
      <c r="N27" s="193"/>
      <c r="O27" s="194"/>
      <c r="P27" s="194"/>
      <c r="Q27" s="194"/>
      <c r="R27" s="194"/>
      <c r="S27" s="194"/>
      <c r="T27" s="194"/>
      <c r="U27" s="195" t="s">
        <v>81</v>
      </c>
      <c r="V27" s="196"/>
      <c r="W27" s="196"/>
      <c r="X27" s="141"/>
    </row>
    <row r="28" spans="2:25" ht="15.75" customHeight="1" x14ac:dyDescent="0.25">
      <c r="C28" s="267"/>
      <c r="D28" s="268"/>
      <c r="E28" s="268"/>
      <c r="F28" s="269"/>
      <c r="G28" s="270"/>
      <c r="H28" s="587"/>
      <c r="I28" s="587"/>
      <c r="J28" s="587"/>
      <c r="K28" s="587"/>
      <c r="L28" s="271"/>
      <c r="M28" s="272"/>
      <c r="N28" s="273"/>
      <c r="O28" s="273"/>
      <c r="P28" s="218"/>
      <c r="Q28" s="218"/>
      <c r="W28" s="141"/>
      <c r="X28" s="141"/>
    </row>
    <row r="29" spans="2:25" ht="15.75" customHeight="1" x14ac:dyDescent="0.25">
      <c r="W29" s="141"/>
      <c r="X29" s="141"/>
    </row>
    <row r="30" spans="2:25" ht="15.75" customHeight="1" x14ac:dyDescent="0.25">
      <c r="W30" s="141"/>
      <c r="X30" s="141"/>
    </row>
    <row r="31" spans="2:25" ht="15.75" customHeight="1" x14ac:dyDescent="0.25">
      <c r="W31" s="141"/>
      <c r="X31" s="141"/>
    </row>
    <row r="32" spans="2:25" ht="15.75" customHeight="1" x14ac:dyDescent="0.25">
      <c r="W32" s="141"/>
      <c r="X32" s="141"/>
    </row>
    <row r="33" spans="23:24" ht="15.75" customHeight="1" x14ac:dyDescent="0.25">
      <c r="W33" s="141"/>
      <c r="X33" s="141"/>
    </row>
    <row r="34" spans="23:24" ht="15.75" customHeight="1" x14ac:dyDescent="0.25"/>
    <row r="35" spans="23:24" ht="15.75" customHeight="1" x14ac:dyDescent="0.25"/>
    <row r="36" spans="23:24" ht="15.75" customHeight="1" x14ac:dyDescent="0.25"/>
    <row r="37" spans="23:24" ht="15.75" customHeight="1" x14ac:dyDescent="0.25"/>
    <row r="38" spans="23:24" ht="15.75" customHeight="1" x14ac:dyDescent="0.25"/>
    <row r="39" spans="23:24" ht="15.75" customHeight="1" x14ac:dyDescent="0.25"/>
    <row r="40" spans="23:24" ht="15.75" customHeight="1" x14ac:dyDescent="0.25"/>
    <row r="41" spans="23:24" ht="15.75" customHeight="1" x14ac:dyDescent="0.25"/>
    <row r="42" spans="23:24" ht="15.75" customHeight="1" x14ac:dyDescent="0.25"/>
    <row r="43" spans="23:24" ht="15.75" customHeight="1" x14ac:dyDescent="0.25"/>
    <row r="44" spans="23:24" ht="15.75" customHeight="1" x14ac:dyDescent="0.25"/>
    <row r="45" spans="23:24" ht="15.75" customHeight="1" x14ac:dyDescent="0.25"/>
    <row r="46" spans="23:24" ht="15.75" customHeight="1" x14ac:dyDescent="0.25"/>
    <row r="47" spans="23:24" ht="15.75" customHeight="1" x14ac:dyDescent="0.25"/>
    <row r="48" spans="23:24" ht="15.75" customHeight="1" x14ac:dyDescent="0.25"/>
    <row r="49" spans="16:23" ht="15.75" customHeight="1" x14ac:dyDescent="0.25"/>
    <row r="50" spans="16:23" ht="15.75" customHeight="1" x14ac:dyDescent="0.25"/>
    <row r="51" spans="16:23" ht="15.75" customHeight="1" x14ac:dyDescent="0.25">
      <c r="P51" s="144"/>
      <c r="Q51" s="144"/>
      <c r="R51" s="144"/>
      <c r="S51" s="144"/>
      <c r="T51" s="144"/>
      <c r="U51" s="144"/>
    </row>
    <row r="52" spans="16:23" ht="15.75" customHeight="1" x14ac:dyDescent="0.25">
      <c r="P52" s="166"/>
      <c r="Q52" s="144"/>
      <c r="R52" s="144"/>
      <c r="S52" s="144"/>
      <c r="T52" s="144"/>
      <c r="U52" s="144"/>
      <c r="V52" s="144" t="s">
        <v>301</v>
      </c>
      <c r="W52" s="173">
        <f>W9</f>
        <v>5219.93</v>
      </c>
    </row>
    <row r="53" spans="16:23" ht="15.75" customHeight="1" x14ac:dyDescent="0.25">
      <c r="P53" s="144"/>
      <c r="Q53" s="144"/>
      <c r="R53" s="144"/>
      <c r="S53" s="144"/>
      <c r="T53" s="144"/>
      <c r="U53" s="144"/>
      <c r="V53" s="144"/>
    </row>
    <row r="54" spans="16:23" ht="15.75" customHeight="1" x14ac:dyDescent="0.25"/>
    <row r="55" spans="16:23" ht="15.75" customHeight="1" x14ac:dyDescent="0.25"/>
    <row r="56" spans="16:23" ht="15.75" customHeight="1" x14ac:dyDescent="0.25"/>
    <row r="57" spans="16:23" ht="15.75" customHeight="1" x14ac:dyDescent="0.25"/>
    <row r="58" spans="16:23" ht="15.75" customHeight="1" x14ac:dyDescent="0.25"/>
    <row r="59" spans="16:23" ht="15.75" customHeight="1" x14ac:dyDescent="0.25"/>
    <row r="60" spans="16:23" ht="15.75" customHeight="1" x14ac:dyDescent="0.25"/>
    <row r="61" spans="16:23" ht="15.75" customHeight="1" x14ac:dyDescent="0.25"/>
    <row r="62" spans="16:23" ht="15.75" customHeight="1" x14ac:dyDescent="0.25"/>
    <row r="63" spans="16:23" ht="15.75" customHeight="1" x14ac:dyDescent="0.25"/>
    <row r="64" spans="16:23" ht="15.75" customHeight="1" x14ac:dyDescent="0.25"/>
    <row r="65" ht="15.75" customHeight="1" x14ac:dyDescent="0.25"/>
    <row r="66" ht="15.75" customHeight="1" x14ac:dyDescent="0.25"/>
    <row r="67" ht="15.75" customHeight="1" x14ac:dyDescent="0.25"/>
  </sheetData>
  <mergeCells count="9">
    <mergeCell ref="H27:J27"/>
    <mergeCell ref="H28:K28"/>
    <mergeCell ref="U4:W4"/>
    <mergeCell ref="U5:W5"/>
    <mergeCell ref="B12:G12"/>
    <mergeCell ref="B14:G14"/>
    <mergeCell ref="B16:G16"/>
    <mergeCell ref="B17:G17"/>
    <mergeCell ref="B22:I22"/>
  </mergeCells>
  <hyperlinks>
    <hyperlink ref="B17" r:id="rId1"/>
  </hyperlinks>
  <printOptions horizontalCentered="1" gridLines="1"/>
  <pageMargins left="0" right="0" top="0.75" bottom="0.75" header="0.3" footer="0.3"/>
  <pageSetup scale="45" orientation="landscape" horizontalDpi="1200" verticalDpi="1200"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4" topLeftCell="G5" activePane="bottomRight" state="frozen"/>
      <selection activeCell="X1" sqref="X1:X1048576"/>
      <selection pane="topRight" activeCell="X1" sqref="X1:X1048576"/>
      <selection pane="bottomLeft" activeCell="X1" sqref="X1:X1048576"/>
      <selection pane="bottomRight" activeCell="X7" sqref="X7:X21"/>
    </sheetView>
  </sheetViews>
  <sheetFormatPr defaultColWidth="9.140625" defaultRowHeight="15" x14ac:dyDescent="0.25"/>
  <cols>
    <col min="1" max="1" width="7.85546875" style="135" customWidth="1"/>
    <col min="2" max="2" width="64.5703125" style="135" customWidth="1"/>
    <col min="3" max="3" width="33.42578125" style="135" customWidth="1"/>
    <col min="4" max="4" width="15.140625" style="135" customWidth="1"/>
    <col min="5" max="5" width="9.28515625" style="135" customWidth="1"/>
    <col min="6" max="6" width="19.42578125" style="135" bestFit="1" customWidth="1"/>
    <col min="7" max="7" width="23" style="135" bestFit="1" customWidth="1"/>
    <col min="8" max="8" width="11.28515625" style="135" customWidth="1"/>
    <col min="9" max="9" width="14" style="135" customWidth="1"/>
    <col min="10" max="10" width="13.28515625" style="135" customWidth="1"/>
    <col min="11" max="11" width="15.140625" style="135" customWidth="1"/>
    <col min="12" max="12" width="10.28515625" style="135" customWidth="1"/>
    <col min="13" max="13" width="24" style="135" bestFit="1" customWidth="1"/>
    <col min="14" max="14" width="15.85546875" style="135" bestFit="1" customWidth="1"/>
    <col min="15" max="15" width="13.7109375" style="135" customWidth="1"/>
    <col min="16" max="16" width="15.85546875" style="135" bestFit="1" customWidth="1"/>
    <col min="17" max="17" width="3.140625" style="135" customWidth="1"/>
    <col min="18" max="18" width="16.42578125" style="135" customWidth="1"/>
    <col min="19" max="19" width="15.85546875" style="135" bestFit="1" customWidth="1"/>
    <col min="20" max="20" width="4.85546875" style="135" customWidth="1"/>
    <col min="21" max="21" width="15.85546875" style="135" bestFit="1" customWidth="1"/>
    <col min="22" max="22" width="14.85546875" style="135" bestFit="1" customWidth="1"/>
    <col min="23" max="23" width="15.85546875" style="135" bestFit="1" customWidth="1"/>
    <col min="24" max="24" width="14.28515625" style="135" customWidth="1"/>
    <col min="25" max="16384" width="9.140625" style="135"/>
  </cols>
  <sheetData>
    <row r="1" spans="1:24" ht="15.75" customHeight="1" x14ac:dyDescent="0.25">
      <c r="A1" s="132" t="s">
        <v>169</v>
      </c>
      <c r="T1" s="141"/>
    </row>
    <row r="2" spans="1:24" ht="15.75" customHeight="1" x14ac:dyDescent="0.25">
      <c r="A2" s="138" t="str">
        <f>'#4051 Renaissance CS @ Central '!A2</f>
        <v>Federal Grant Allocations/Reimbursements as of: 06/30/2023</v>
      </c>
      <c r="B2" s="202"/>
      <c r="N2" s="140"/>
      <c r="O2" s="140"/>
      <c r="Q2" s="141"/>
      <c r="R2" s="141"/>
      <c r="S2" s="141"/>
      <c r="T2" s="141"/>
    </row>
    <row r="3" spans="1:24" ht="15.75" customHeight="1" x14ac:dyDescent="0.25">
      <c r="A3" s="142" t="s">
        <v>89</v>
      </c>
      <c r="B3" s="132"/>
      <c r="D3" s="132"/>
      <c r="E3" s="132"/>
      <c r="F3" s="132"/>
      <c r="Q3" s="141"/>
      <c r="R3" s="141"/>
      <c r="S3" s="141"/>
      <c r="T3" s="141"/>
      <c r="U3" s="136"/>
      <c r="V3" s="143"/>
    </row>
    <row r="4" spans="1:24" ht="15.75" customHeight="1" x14ac:dyDescent="0.25">
      <c r="A4" s="132" t="s">
        <v>147</v>
      </c>
      <c r="N4" s="145"/>
      <c r="O4" s="145"/>
      <c r="P4" s="145"/>
      <c r="Q4" s="146"/>
      <c r="R4" s="141"/>
      <c r="S4" s="141"/>
      <c r="T4" s="146"/>
      <c r="U4" s="574" t="s">
        <v>211</v>
      </c>
      <c r="V4" s="574"/>
      <c r="W4" s="574"/>
      <c r="X4" s="147"/>
    </row>
    <row r="5" spans="1:24" ht="15.75" thickBot="1" x14ac:dyDescent="0.3">
      <c r="H5" s="148"/>
      <c r="I5" s="148"/>
      <c r="N5" s="145"/>
      <c r="O5" s="145"/>
      <c r="P5" s="145"/>
      <c r="Q5" s="146"/>
      <c r="R5" s="150"/>
      <c r="S5" s="150"/>
      <c r="T5" s="146"/>
      <c r="U5" s="577"/>
      <c r="V5" s="577"/>
      <c r="W5" s="577"/>
      <c r="X5" s="151"/>
    </row>
    <row r="6" spans="1:24" s="205" customFormat="1" ht="85.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4" ht="15.75" customHeight="1" x14ac:dyDescent="0.25">
      <c r="A7" s="137">
        <v>4253</v>
      </c>
      <c r="B7" s="135" t="s">
        <v>114</v>
      </c>
      <c r="C7" s="293" t="s">
        <v>108</v>
      </c>
      <c r="D7" s="137" t="s">
        <v>216</v>
      </c>
      <c r="E7" s="137" t="s">
        <v>240</v>
      </c>
      <c r="F7" s="135" t="s">
        <v>217</v>
      </c>
      <c r="G7" s="135" t="s">
        <v>7</v>
      </c>
      <c r="H7" s="300">
        <v>2.7199999999999998E-2</v>
      </c>
      <c r="I7" s="300">
        <v>0.15010000000000001</v>
      </c>
      <c r="J7" s="171">
        <v>45107</v>
      </c>
      <c r="K7" s="171">
        <v>45108</v>
      </c>
      <c r="L7" s="171">
        <v>44743</v>
      </c>
      <c r="M7" s="137" t="s">
        <v>212</v>
      </c>
      <c r="N7" s="403">
        <v>37452.959999999999</v>
      </c>
      <c r="O7" s="397">
        <v>0</v>
      </c>
      <c r="P7" s="398">
        <f>SUM(N7:O7)</f>
        <v>37452.959999999999</v>
      </c>
      <c r="Q7" s="178"/>
      <c r="R7" s="396">
        <v>0</v>
      </c>
      <c r="S7" s="398">
        <f>P7-R7</f>
        <v>37452.959999999999</v>
      </c>
      <c r="T7" s="178"/>
      <c r="U7" s="396">
        <v>37452.959999999999</v>
      </c>
      <c r="V7" s="397">
        <v>0</v>
      </c>
      <c r="W7" s="515">
        <f>SUM(U7:V7)</f>
        <v>37452.959999999999</v>
      </c>
      <c r="X7" s="503">
        <v>0</v>
      </c>
    </row>
    <row r="8" spans="1:24" ht="15.75" customHeight="1" x14ac:dyDescent="0.25">
      <c r="A8" s="137">
        <v>4260</v>
      </c>
      <c r="B8" s="135" t="s">
        <v>328</v>
      </c>
      <c r="C8" s="293" t="s">
        <v>330</v>
      </c>
      <c r="D8" s="137" t="s">
        <v>292</v>
      </c>
      <c r="E8" s="137" t="s">
        <v>293</v>
      </c>
      <c r="F8" s="135" t="s">
        <v>294</v>
      </c>
      <c r="G8" s="135" t="s">
        <v>7</v>
      </c>
      <c r="H8" s="300">
        <v>2.7199999999999998E-2</v>
      </c>
      <c r="I8" s="300">
        <v>0.15010000000000001</v>
      </c>
      <c r="J8" s="171">
        <v>45199</v>
      </c>
      <c r="K8" s="171">
        <v>45214</v>
      </c>
      <c r="L8" s="171">
        <v>44378</v>
      </c>
      <c r="M8" s="137" t="s">
        <v>192</v>
      </c>
      <c r="N8" s="384">
        <v>8794.99</v>
      </c>
      <c r="O8" s="385">
        <v>0</v>
      </c>
      <c r="P8" s="386">
        <f>SUM(N8:O8)</f>
        <v>8794.99</v>
      </c>
      <c r="Q8" s="178"/>
      <c r="R8" s="399">
        <v>0</v>
      </c>
      <c r="S8" s="386">
        <f>P8-R8</f>
        <v>8794.99</v>
      </c>
      <c r="T8" s="178"/>
      <c r="U8" s="399">
        <v>8794.99</v>
      </c>
      <c r="V8" s="385">
        <v>0</v>
      </c>
      <c r="W8" s="484">
        <f>SUM(U8:V8)</f>
        <v>8794.99</v>
      </c>
      <c r="X8" s="458">
        <f>S8-W8</f>
        <v>0</v>
      </c>
    </row>
    <row r="9" spans="1:24" ht="15.75" customHeight="1" x14ac:dyDescent="0.25">
      <c r="A9" s="137">
        <v>4423</v>
      </c>
      <c r="B9" s="135" t="s">
        <v>210</v>
      </c>
      <c r="C9" s="293" t="s">
        <v>305</v>
      </c>
      <c r="D9" s="137" t="s">
        <v>183</v>
      </c>
      <c r="E9" s="137" t="s">
        <v>242</v>
      </c>
      <c r="F9" s="135" t="s">
        <v>196</v>
      </c>
      <c r="G9" s="135" t="s">
        <v>7</v>
      </c>
      <c r="H9" s="300">
        <v>2.7199999999999998E-2</v>
      </c>
      <c r="I9" s="300">
        <v>0.15010000000000001</v>
      </c>
      <c r="J9" s="171">
        <v>45199</v>
      </c>
      <c r="K9" s="171">
        <v>45214</v>
      </c>
      <c r="L9" s="171">
        <v>44201</v>
      </c>
      <c r="M9" s="137" t="s">
        <v>192</v>
      </c>
      <c r="N9" s="384">
        <v>216959.24</v>
      </c>
      <c r="O9" s="385">
        <v>0</v>
      </c>
      <c r="P9" s="386">
        <f>N9+O9</f>
        <v>216959.24</v>
      </c>
      <c r="Q9" s="178"/>
      <c r="R9" s="399">
        <v>0</v>
      </c>
      <c r="S9" s="386">
        <f>P9-R9</f>
        <v>216959.24</v>
      </c>
      <c r="T9" s="178"/>
      <c r="U9" s="399">
        <v>216959.24</v>
      </c>
      <c r="V9" s="385">
        <v>0</v>
      </c>
      <c r="W9" s="484">
        <f>U9+V9</f>
        <v>216959.24</v>
      </c>
      <c r="X9" s="458">
        <f>S9-W9</f>
        <v>0</v>
      </c>
    </row>
    <row r="10" spans="1:24" ht="15.75" customHeight="1" x14ac:dyDescent="0.25">
      <c r="A10" s="137">
        <v>4426</v>
      </c>
      <c r="B10" s="135" t="s">
        <v>320</v>
      </c>
      <c r="C10" s="293" t="s">
        <v>305</v>
      </c>
      <c r="D10" s="137" t="s">
        <v>183</v>
      </c>
      <c r="E10" s="137" t="s">
        <v>252</v>
      </c>
      <c r="F10" s="135" t="s">
        <v>184</v>
      </c>
      <c r="G10" s="135" t="s">
        <v>7</v>
      </c>
      <c r="H10" s="300">
        <v>2.7199999999999998E-2</v>
      </c>
      <c r="I10" s="300">
        <v>0.15010000000000001</v>
      </c>
      <c r="J10" s="171">
        <v>45199</v>
      </c>
      <c r="K10" s="171">
        <v>45214</v>
      </c>
      <c r="L10" s="171">
        <v>44201</v>
      </c>
      <c r="M10" s="137" t="s">
        <v>190</v>
      </c>
      <c r="N10" s="384">
        <v>401614.69</v>
      </c>
      <c r="O10" s="385">
        <v>0</v>
      </c>
      <c r="P10" s="386">
        <f>N10+O10</f>
        <v>401614.69</v>
      </c>
      <c r="Q10" s="178"/>
      <c r="R10" s="399">
        <v>0</v>
      </c>
      <c r="S10" s="386">
        <f t="shared" ref="S10:S21" si="0">P10-R10</f>
        <v>401614.69</v>
      </c>
      <c r="T10" s="178"/>
      <c r="U10" s="399">
        <v>401614.69</v>
      </c>
      <c r="V10" s="385">
        <v>0</v>
      </c>
      <c r="W10" s="484">
        <f t="shared" ref="W10:W21" si="1">U10+V10</f>
        <v>401614.69</v>
      </c>
      <c r="X10" s="458">
        <f t="shared" ref="X10:X21" si="2">S10-W10</f>
        <v>0</v>
      </c>
    </row>
    <row r="11" spans="1:24" ht="15.75" customHeight="1" x14ac:dyDescent="0.25">
      <c r="A11" s="137">
        <v>4427</v>
      </c>
      <c r="B11" s="135" t="s">
        <v>193</v>
      </c>
      <c r="C11" s="293" t="s">
        <v>305</v>
      </c>
      <c r="D11" s="137" t="s">
        <v>183</v>
      </c>
      <c r="E11" s="137" t="s">
        <v>249</v>
      </c>
      <c r="F11" s="135" t="s">
        <v>195</v>
      </c>
      <c r="G11" s="135" t="s">
        <v>7</v>
      </c>
      <c r="H11" s="300">
        <v>2.7199999999999998E-2</v>
      </c>
      <c r="I11" s="300">
        <v>0.15010000000000001</v>
      </c>
      <c r="J11" s="171">
        <v>45199</v>
      </c>
      <c r="K11" s="171">
        <v>45214</v>
      </c>
      <c r="L11" s="171">
        <v>44201</v>
      </c>
      <c r="M11" s="137" t="s">
        <v>191</v>
      </c>
      <c r="N11" s="384">
        <v>45836.46</v>
      </c>
      <c r="O11" s="385">
        <v>0</v>
      </c>
      <c r="P11" s="386">
        <f t="shared" ref="P11:P14" si="3">N11+O11</f>
        <v>45836.46</v>
      </c>
      <c r="Q11" s="178"/>
      <c r="R11" s="399">
        <v>0</v>
      </c>
      <c r="S11" s="386">
        <f t="shared" si="0"/>
        <v>45836.46</v>
      </c>
      <c r="T11" s="178"/>
      <c r="U11" s="399">
        <v>45836.46</v>
      </c>
      <c r="V11" s="385">
        <v>0</v>
      </c>
      <c r="W11" s="484">
        <f t="shared" si="1"/>
        <v>45836.46</v>
      </c>
      <c r="X11" s="458">
        <f t="shared" si="2"/>
        <v>0</v>
      </c>
    </row>
    <row r="12" spans="1:24" ht="15.75" customHeight="1" x14ac:dyDescent="0.25">
      <c r="A12" s="137">
        <v>4428</v>
      </c>
      <c r="B12" s="135" t="s">
        <v>208</v>
      </c>
      <c r="C12" s="293" t="s">
        <v>305</v>
      </c>
      <c r="D12" s="137" t="s">
        <v>183</v>
      </c>
      <c r="E12" s="137" t="s">
        <v>241</v>
      </c>
      <c r="F12" s="135" t="s">
        <v>209</v>
      </c>
      <c r="G12" s="135" t="s">
        <v>7</v>
      </c>
      <c r="H12" s="300">
        <v>2.7199999999999998E-2</v>
      </c>
      <c r="I12" s="300">
        <v>0.15010000000000001</v>
      </c>
      <c r="J12" s="171">
        <v>45199</v>
      </c>
      <c r="K12" s="171">
        <v>45214</v>
      </c>
      <c r="L12" s="171">
        <v>44201</v>
      </c>
      <c r="M12" s="137" t="s">
        <v>230</v>
      </c>
      <c r="N12" s="384">
        <v>27583.15</v>
      </c>
      <c r="O12" s="385">
        <v>0</v>
      </c>
      <c r="P12" s="386">
        <f>N12+O12</f>
        <v>27583.15</v>
      </c>
      <c r="Q12" s="178"/>
      <c r="R12" s="399">
        <v>0</v>
      </c>
      <c r="S12" s="386">
        <f t="shared" si="0"/>
        <v>27583.15</v>
      </c>
      <c r="T12" s="178"/>
      <c r="U12" s="399">
        <v>0</v>
      </c>
      <c r="V12" s="385">
        <v>0</v>
      </c>
      <c r="W12" s="484">
        <f t="shared" si="1"/>
        <v>0</v>
      </c>
      <c r="X12" s="458">
        <f t="shared" si="2"/>
        <v>27583.15</v>
      </c>
    </row>
    <row r="13" spans="1:24" ht="15.75" customHeight="1" x14ac:dyDescent="0.25">
      <c r="A13" s="137">
        <v>4429</v>
      </c>
      <c r="B13" s="135" t="s">
        <v>298</v>
      </c>
      <c r="C13" s="293" t="s">
        <v>305</v>
      </c>
      <c r="D13" s="137" t="s">
        <v>183</v>
      </c>
      <c r="E13" s="137" t="s">
        <v>247</v>
      </c>
      <c r="F13" s="135" t="s">
        <v>207</v>
      </c>
      <c r="G13" s="135" t="s">
        <v>7</v>
      </c>
      <c r="H13" s="300">
        <v>2.7199999999999998E-2</v>
      </c>
      <c r="I13" s="300">
        <v>0.15010000000000001</v>
      </c>
      <c r="J13" s="171">
        <v>45199</v>
      </c>
      <c r="K13" s="171">
        <v>45214</v>
      </c>
      <c r="L13" s="171">
        <v>44201</v>
      </c>
      <c r="M13" s="137" t="s">
        <v>229</v>
      </c>
      <c r="N13" s="384">
        <v>3695.92</v>
      </c>
      <c r="O13" s="385">
        <v>0</v>
      </c>
      <c r="P13" s="386">
        <f>N13+O13</f>
        <v>3695.92</v>
      </c>
      <c r="Q13" s="178"/>
      <c r="R13" s="399">
        <v>0</v>
      </c>
      <c r="S13" s="386">
        <f t="shared" si="0"/>
        <v>3695.92</v>
      </c>
      <c r="T13" s="178"/>
      <c r="U13" s="399">
        <v>0</v>
      </c>
      <c r="V13" s="385">
        <v>0</v>
      </c>
      <c r="W13" s="484">
        <f t="shared" si="1"/>
        <v>0</v>
      </c>
      <c r="X13" s="458">
        <f t="shared" si="2"/>
        <v>3695.92</v>
      </c>
    </row>
    <row r="14" spans="1:24" ht="15.75" customHeight="1" x14ac:dyDescent="0.25">
      <c r="A14" s="137">
        <v>4452</v>
      </c>
      <c r="B14" s="135" t="s">
        <v>204</v>
      </c>
      <c r="C14" s="293" t="s">
        <v>200</v>
      </c>
      <c r="D14" s="137" t="s">
        <v>201</v>
      </c>
      <c r="E14" s="137" t="s">
        <v>245</v>
      </c>
      <c r="F14" s="135" t="s">
        <v>205</v>
      </c>
      <c r="G14" s="135" t="s">
        <v>7</v>
      </c>
      <c r="H14" s="300">
        <v>0.05</v>
      </c>
      <c r="I14" s="300">
        <v>0.15010000000000001</v>
      </c>
      <c r="J14" s="171">
        <v>45565</v>
      </c>
      <c r="K14" s="171">
        <v>45580</v>
      </c>
      <c r="L14" s="171">
        <v>44279</v>
      </c>
      <c r="M14" s="137" t="s">
        <v>203</v>
      </c>
      <c r="N14" s="384">
        <v>392564.76</v>
      </c>
      <c r="O14" s="385">
        <v>61.49</v>
      </c>
      <c r="P14" s="386">
        <f t="shared" si="3"/>
        <v>392626.25</v>
      </c>
      <c r="Q14" s="130"/>
      <c r="R14" s="399">
        <v>0</v>
      </c>
      <c r="S14" s="386">
        <f t="shared" si="0"/>
        <v>392626.25</v>
      </c>
      <c r="T14" s="178"/>
      <c r="U14" s="399">
        <v>0</v>
      </c>
      <c r="V14" s="385">
        <v>0</v>
      </c>
      <c r="W14" s="484">
        <f t="shared" si="1"/>
        <v>0</v>
      </c>
      <c r="X14" s="458">
        <f t="shared" si="2"/>
        <v>392626.25</v>
      </c>
    </row>
    <row r="15" spans="1:24" ht="15.75" customHeight="1" x14ac:dyDescent="0.25">
      <c r="A15" s="137">
        <v>4454</v>
      </c>
      <c r="B15" s="135" t="s">
        <v>306</v>
      </c>
      <c r="C15" s="293" t="s">
        <v>200</v>
      </c>
      <c r="D15" s="137" t="s">
        <v>201</v>
      </c>
      <c r="E15" s="137" t="s">
        <v>248</v>
      </c>
      <c r="F15" s="135" t="s">
        <v>228</v>
      </c>
      <c r="G15" s="135" t="s">
        <v>7</v>
      </c>
      <c r="H15" s="300">
        <v>0.05</v>
      </c>
      <c r="I15" s="300">
        <v>0.15010000000000001</v>
      </c>
      <c r="J15" s="171">
        <v>45565</v>
      </c>
      <c r="K15" s="171">
        <v>45580</v>
      </c>
      <c r="L15" s="171">
        <v>44279</v>
      </c>
      <c r="M15" s="137" t="s">
        <v>327</v>
      </c>
      <c r="N15" s="384">
        <v>22021.08</v>
      </c>
      <c r="O15" s="385">
        <v>405.73</v>
      </c>
      <c r="P15" s="386">
        <f>N15+O15</f>
        <v>22426.81</v>
      </c>
      <c r="Q15" s="130"/>
      <c r="R15" s="399">
        <v>0</v>
      </c>
      <c r="S15" s="386">
        <f t="shared" si="0"/>
        <v>22426.81</v>
      </c>
      <c r="T15" s="178"/>
      <c r="U15" s="399">
        <v>0</v>
      </c>
      <c r="V15" s="385">
        <v>0</v>
      </c>
      <c r="W15" s="484">
        <f t="shared" si="1"/>
        <v>0</v>
      </c>
      <c r="X15" s="458">
        <f t="shared" si="2"/>
        <v>22426.81</v>
      </c>
    </row>
    <row r="16" spans="1:24" ht="15.75" customHeight="1" x14ac:dyDescent="0.25">
      <c r="A16" s="137">
        <v>4457</v>
      </c>
      <c r="B16" s="135" t="s">
        <v>266</v>
      </c>
      <c r="C16" s="293" t="s">
        <v>200</v>
      </c>
      <c r="D16" s="137" t="s">
        <v>201</v>
      </c>
      <c r="E16" s="137" t="s">
        <v>267</v>
      </c>
      <c r="F16" s="135" t="s">
        <v>268</v>
      </c>
      <c r="G16" s="135" t="s">
        <v>7</v>
      </c>
      <c r="H16" s="300">
        <v>0.05</v>
      </c>
      <c r="I16" s="300">
        <v>0.15010000000000001</v>
      </c>
      <c r="J16" s="171">
        <v>45565</v>
      </c>
      <c r="K16" s="171">
        <v>45580</v>
      </c>
      <c r="L16" s="171">
        <v>44279</v>
      </c>
      <c r="M16" s="137" t="s">
        <v>312</v>
      </c>
      <c r="N16" s="384">
        <v>10481.39</v>
      </c>
      <c r="O16" s="385">
        <v>0</v>
      </c>
      <c r="P16" s="386">
        <f t="shared" ref="P16:P21" si="4">N16+O16</f>
        <v>10481.39</v>
      </c>
      <c r="Q16" s="130"/>
      <c r="R16" s="399">
        <v>0</v>
      </c>
      <c r="S16" s="386">
        <f t="shared" si="0"/>
        <v>10481.39</v>
      </c>
      <c r="T16" s="178"/>
      <c r="U16" s="399">
        <v>0</v>
      </c>
      <c r="V16" s="385">
        <v>0</v>
      </c>
      <c r="W16" s="484">
        <f t="shared" si="1"/>
        <v>0</v>
      </c>
      <c r="X16" s="458">
        <f t="shared" si="2"/>
        <v>10481.39</v>
      </c>
    </row>
    <row r="17" spans="1:24" ht="15.75" customHeight="1" x14ac:dyDescent="0.25">
      <c r="A17" s="137">
        <v>4459</v>
      </c>
      <c r="B17" s="135" t="s">
        <v>243</v>
      </c>
      <c r="C17" s="293" t="s">
        <v>200</v>
      </c>
      <c r="D17" s="137" t="s">
        <v>201</v>
      </c>
      <c r="E17" s="137" t="s">
        <v>244</v>
      </c>
      <c r="F17" s="135" t="s">
        <v>202</v>
      </c>
      <c r="G17" s="135" t="s">
        <v>7</v>
      </c>
      <c r="H17" s="300">
        <v>0.05</v>
      </c>
      <c r="I17" s="300">
        <v>0.15010000000000001</v>
      </c>
      <c r="J17" s="171">
        <v>45565</v>
      </c>
      <c r="K17" s="171">
        <v>45580</v>
      </c>
      <c r="L17" s="171">
        <v>44279</v>
      </c>
      <c r="M17" s="137" t="s">
        <v>203</v>
      </c>
      <c r="N17" s="384">
        <v>1570259</v>
      </c>
      <c r="O17" s="385">
        <f>245.98+0.02</f>
        <v>246</v>
      </c>
      <c r="P17" s="386">
        <f t="shared" si="4"/>
        <v>1570505</v>
      </c>
      <c r="Q17" s="130"/>
      <c r="R17" s="399">
        <v>0</v>
      </c>
      <c r="S17" s="386">
        <f t="shared" si="0"/>
        <v>1570505</v>
      </c>
      <c r="T17" s="178"/>
      <c r="U17" s="399">
        <v>543834.65</v>
      </c>
      <c r="V17" s="385">
        <v>0</v>
      </c>
      <c r="W17" s="484">
        <f t="shared" si="1"/>
        <v>543834.65</v>
      </c>
      <c r="X17" s="458">
        <f t="shared" si="2"/>
        <v>1026670.35</v>
      </c>
    </row>
    <row r="18" spans="1:24" ht="15.75" customHeight="1" x14ac:dyDescent="0.25">
      <c r="A18" s="137">
        <v>4461</v>
      </c>
      <c r="B18" s="135" t="s">
        <v>288</v>
      </c>
      <c r="C18" s="293" t="s">
        <v>200</v>
      </c>
      <c r="D18" s="137" t="s">
        <v>201</v>
      </c>
      <c r="E18" s="137" t="s">
        <v>273</v>
      </c>
      <c r="F18" s="135" t="s">
        <v>274</v>
      </c>
      <c r="G18" s="135" t="s">
        <v>7</v>
      </c>
      <c r="H18" s="300">
        <v>0.05</v>
      </c>
      <c r="I18" s="300">
        <v>0.15010000000000001</v>
      </c>
      <c r="J18" s="171">
        <v>45565</v>
      </c>
      <c r="K18" s="171">
        <v>45580</v>
      </c>
      <c r="L18" s="171">
        <v>44279</v>
      </c>
      <c r="M18" s="137" t="s">
        <v>310</v>
      </c>
      <c r="N18" s="384">
        <v>11795.06</v>
      </c>
      <c r="O18" s="385">
        <v>0</v>
      </c>
      <c r="P18" s="386">
        <f t="shared" si="4"/>
        <v>11795.06</v>
      </c>
      <c r="Q18" s="130"/>
      <c r="R18" s="399">
        <v>0</v>
      </c>
      <c r="S18" s="386">
        <f t="shared" si="0"/>
        <v>11795.06</v>
      </c>
      <c r="T18" s="178"/>
      <c r="U18" s="399">
        <v>0</v>
      </c>
      <c r="V18" s="385">
        <v>0</v>
      </c>
      <c r="W18" s="484">
        <f t="shared" si="1"/>
        <v>0</v>
      </c>
      <c r="X18" s="458">
        <f t="shared" si="2"/>
        <v>11795.06</v>
      </c>
    </row>
    <row r="19" spans="1:24" ht="15.75" customHeight="1" x14ac:dyDescent="0.25">
      <c r="A19" s="137">
        <v>4462</v>
      </c>
      <c r="B19" s="135" t="s">
        <v>289</v>
      </c>
      <c r="C19" s="293" t="s">
        <v>200</v>
      </c>
      <c r="D19" s="137" t="s">
        <v>201</v>
      </c>
      <c r="E19" s="137" t="s">
        <v>275</v>
      </c>
      <c r="F19" s="135" t="s">
        <v>276</v>
      </c>
      <c r="G19" s="135" t="s">
        <v>7</v>
      </c>
      <c r="H19" s="300">
        <v>0.05</v>
      </c>
      <c r="I19" s="300">
        <v>0.15010000000000001</v>
      </c>
      <c r="J19" s="171">
        <v>45565</v>
      </c>
      <c r="K19" s="171">
        <v>45580</v>
      </c>
      <c r="L19" s="171">
        <v>44279</v>
      </c>
      <c r="M19" s="137" t="s">
        <v>311</v>
      </c>
      <c r="N19" s="384">
        <v>17359.23</v>
      </c>
      <c r="O19" s="385">
        <v>0</v>
      </c>
      <c r="P19" s="386">
        <f t="shared" si="4"/>
        <v>17359.23</v>
      </c>
      <c r="Q19" s="130"/>
      <c r="R19" s="399">
        <v>0</v>
      </c>
      <c r="S19" s="386">
        <f t="shared" si="0"/>
        <v>17359.23</v>
      </c>
      <c r="T19" s="178"/>
      <c r="U19" s="399">
        <v>0</v>
      </c>
      <c r="V19" s="385">
        <v>0</v>
      </c>
      <c r="W19" s="484">
        <f t="shared" si="1"/>
        <v>0</v>
      </c>
      <c r="X19" s="458">
        <f t="shared" si="2"/>
        <v>17359.23</v>
      </c>
    </row>
    <row r="20" spans="1:24" ht="15.75" customHeight="1" x14ac:dyDescent="0.25">
      <c r="A20" s="137">
        <v>4463</v>
      </c>
      <c r="B20" s="135" t="s">
        <v>290</v>
      </c>
      <c r="C20" s="293" t="s">
        <v>200</v>
      </c>
      <c r="D20" s="137" t="s">
        <v>201</v>
      </c>
      <c r="E20" s="137" t="s">
        <v>277</v>
      </c>
      <c r="F20" s="135" t="s">
        <v>278</v>
      </c>
      <c r="G20" s="135" t="s">
        <v>7</v>
      </c>
      <c r="H20" s="300">
        <v>0.05</v>
      </c>
      <c r="I20" s="300">
        <v>0.15010000000000001</v>
      </c>
      <c r="J20" s="171">
        <v>45565</v>
      </c>
      <c r="K20" s="171">
        <v>45580</v>
      </c>
      <c r="L20" s="171">
        <v>44279</v>
      </c>
      <c r="M20" s="137" t="s">
        <v>308</v>
      </c>
      <c r="N20" s="384">
        <v>58541.04</v>
      </c>
      <c r="O20" s="385">
        <v>0</v>
      </c>
      <c r="P20" s="386">
        <f t="shared" si="4"/>
        <v>58541.04</v>
      </c>
      <c r="Q20" s="130"/>
      <c r="R20" s="399">
        <v>0</v>
      </c>
      <c r="S20" s="386">
        <f t="shared" si="0"/>
        <v>58541.04</v>
      </c>
      <c r="T20" s="178"/>
      <c r="U20" s="399">
        <v>0</v>
      </c>
      <c r="V20" s="385">
        <v>0</v>
      </c>
      <c r="W20" s="484">
        <f t="shared" si="1"/>
        <v>0</v>
      </c>
      <c r="X20" s="458">
        <f t="shared" si="2"/>
        <v>58541.04</v>
      </c>
    </row>
    <row r="21" spans="1:24" ht="15.75" customHeight="1" x14ac:dyDescent="0.25">
      <c r="A21" s="137">
        <v>4464</v>
      </c>
      <c r="B21" s="135" t="s">
        <v>307</v>
      </c>
      <c r="C21" s="293" t="s">
        <v>313</v>
      </c>
      <c r="D21" s="137" t="s">
        <v>183</v>
      </c>
      <c r="E21" s="137" t="s">
        <v>279</v>
      </c>
      <c r="F21" s="135" t="s">
        <v>280</v>
      </c>
      <c r="G21" s="135" t="s">
        <v>7</v>
      </c>
      <c r="H21" s="300">
        <v>0.05</v>
      </c>
      <c r="I21" s="300">
        <v>0.15010000000000001</v>
      </c>
      <c r="J21" s="171">
        <v>45199</v>
      </c>
      <c r="K21" s="171">
        <v>45214</v>
      </c>
      <c r="L21" s="171">
        <v>44201</v>
      </c>
      <c r="M21" s="137" t="s">
        <v>309</v>
      </c>
      <c r="N21" s="400">
        <v>102953.58</v>
      </c>
      <c r="O21" s="401">
        <v>0</v>
      </c>
      <c r="P21" s="402">
        <f t="shared" si="4"/>
        <v>102953.58</v>
      </c>
      <c r="Q21" s="130"/>
      <c r="R21" s="435">
        <v>0</v>
      </c>
      <c r="S21" s="402">
        <f t="shared" si="0"/>
        <v>102953.58</v>
      </c>
      <c r="T21" s="178"/>
      <c r="U21" s="435">
        <v>0</v>
      </c>
      <c r="V21" s="401">
        <v>0</v>
      </c>
      <c r="W21" s="485">
        <f t="shared" si="1"/>
        <v>0</v>
      </c>
      <c r="X21" s="488">
        <f t="shared" si="2"/>
        <v>102953.58</v>
      </c>
    </row>
    <row r="22" spans="1:24" ht="15.75" customHeight="1" thickBot="1" x14ac:dyDescent="0.3">
      <c r="C22" s="185"/>
      <c r="D22" s="185"/>
      <c r="E22" s="185"/>
      <c r="I22" s="170"/>
      <c r="J22" s="201"/>
      <c r="K22" s="201"/>
      <c r="L22" s="201" t="s">
        <v>91</v>
      </c>
      <c r="M22" s="227" t="s">
        <v>38</v>
      </c>
      <c r="N22" s="387">
        <f>SUM(N7:N21)</f>
        <v>2927912.55</v>
      </c>
      <c r="O22" s="388">
        <f>SUM(O7:O21)</f>
        <v>713.22</v>
      </c>
      <c r="P22" s="389">
        <f>SUM(P7:P21)</f>
        <v>2928625.7700000005</v>
      </c>
      <c r="Q22" s="130"/>
      <c r="R22" s="406">
        <f>SUM(R7:R21)</f>
        <v>0</v>
      </c>
      <c r="S22" s="407">
        <f>SUM(S7:S21)</f>
        <v>2928625.7700000005</v>
      </c>
      <c r="T22" s="178"/>
      <c r="U22" s="387">
        <f>SUM(U7:U21)</f>
        <v>1254492.99</v>
      </c>
      <c r="V22" s="417">
        <f>SUM(V7:V21)</f>
        <v>0</v>
      </c>
      <c r="W22" s="505">
        <f>SUM(W7:W21)</f>
        <v>1254492.99</v>
      </c>
      <c r="X22" s="506">
        <f>SUM(X7:X21)</f>
        <v>1674132.7800000003</v>
      </c>
    </row>
    <row r="23" spans="1:24" ht="15.75" customHeight="1" thickTop="1" x14ac:dyDescent="0.25">
      <c r="C23" s="185"/>
      <c r="D23" s="185"/>
      <c r="E23" s="185"/>
      <c r="J23" s="201"/>
      <c r="K23" s="201"/>
      <c r="L23" s="201"/>
      <c r="T23" s="141"/>
      <c r="U23" s="141"/>
    </row>
    <row r="24" spans="1:24" ht="15.75" customHeight="1" x14ac:dyDescent="0.25">
      <c r="C24" s="185"/>
      <c r="D24" s="185"/>
      <c r="E24" s="185"/>
      <c r="M24" s="227"/>
      <c r="N24" s="173"/>
      <c r="O24" s="173"/>
      <c r="P24" s="173"/>
      <c r="R24" s="173"/>
      <c r="S24" s="172"/>
      <c r="T24" s="172"/>
      <c r="U24" s="141"/>
    </row>
    <row r="25" spans="1:24" ht="15.75" customHeight="1" x14ac:dyDescent="0.25">
      <c r="B25" s="132" t="s">
        <v>111</v>
      </c>
      <c r="C25" s="185"/>
      <c r="D25" s="185"/>
      <c r="E25" s="185"/>
      <c r="M25" s="227"/>
      <c r="N25" s="173"/>
      <c r="O25" s="173"/>
      <c r="P25" s="173"/>
      <c r="R25" s="173"/>
      <c r="S25" s="172"/>
      <c r="T25" s="172"/>
      <c r="U25" s="141"/>
    </row>
    <row r="26" spans="1:24" ht="15.75" customHeight="1" x14ac:dyDescent="0.25">
      <c r="B26" s="576" t="s">
        <v>352</v>
      </c>
      <c r="C26" s="576"/>
      <c r="D26" s="576"/>
      <c r="E26" s="576"/>
      <c r="F26" s="576"/>
      <c r="G26" s="576"/>
      <c r="M26" s="227"/>
      <c r="N26" s="173"/>
      <c r="O26" s="173"/>
      <c r="P26" s="173"/>
      <c r="R26" s="173"/>
      <c r="S26" s="172"/>
      <c r="T26" s="172"/>
      <c r="U26" s="141"/>
    </row>
    <row r="27" spans="1:24" ht="15.75" customHeight="1" x14ac:dyDescent="0.25">
      <c r="C27" s="185"/>
      <c r="D27" s="185"/>
      <c r="E27" s="185"/>
      <c r="M27" s="227"/>
      <c r="N27" s="173"/>
      <c r="O27" s="173"/>
      <c r="P27" s="173"/>
      <c r="R27" s="173"/>
      <c r="S27" s="172"/>
      <c r="T27" s="172"/>
      <c r="U27" s="141"/>
    </row>
    <row r="28" spans="1:24" ht="15.75" customHeight="1" x14ac:dyDescent="0.25">
      <c r="B28" s="576" t="s">
        <v>115</v>
      </c>
      <c r="C28" s="576"/>
      <c r="D28" s="576"/>
      <c r="E28" s="576"/>
      <c r="F28" s="576"/>
      <c r="G28" s="576"/>
      <c r="M28" s="227"/>
      <c r="N28" s="173"/>
      <c r="O28" s="173"/>
      <c r="P28" s="173"/>
      <c r="R28" s="173"/>
      <c r="S28" s="172"/>
      <c r="T28" s="172"/>
      <c r="U28" s="141"/>
    </row>
    <row r="29" spans="1:24" ht="15.75" customHeight="1" x14ac:dyDescent="0.25">
      <c r="B29" s="179"/>
      <c r="C29" s="179"/>
      <c r="D29" s="179"/>
      <c r="E29" s="179"/>
      <c r="F29" s="179"/>
      <c r="M29" s="227"/>
      <c r="N29" s="173"/>
      <c r="O29" s="173"/>
      <c r="P29" s="173"/>
      <c r="R29" s="173"/>
      <c r="S29" s="172"/>
      <c r="T29" s="172"/>
      <c r="U29" s="141"/>
    </row>
    <row r="30" spans="1:24" ht="15.75" customHeight="1" x14ac:dyDescent="0.25">
      <c r="B30" s="576" t="s">
        <v>139</v>
      </c>
      <c r="C30" s="576"/>
      <c r="D30" s="576"/>
      <c r="E30" s="576"/>
      <c r="F30" s="576"/>
      <c r="G30" s="576"/>
      <c r="M30" s="227"/>
      <c r="N30" s="173"/>
      <c r="O30" s="173"/>
      <c r="P30" s="173"/>
      <c r="R30" s="173"/>
      <c r="S30" s="172"/>
      <c r="T30" s="172"/>
      <c r="U30" s="141"/>
    </row>
    <row r="31" spans="1:24" ht="15.75" customHeight="1" x14ac:dyDescent="0.25">
      <c r="B31" s="589" t="s">
        <v>138</v>
      </c>
      <c r="C31" s="576"/>
      <c r="D31" s="576"/>
      <c r="E31" s="576"/>
      <c r="F31" s="576"/>
      <c r="G31" s="576"/>
      <c r="M31" s="227"/>
      <c r="N31" s="173"/>
      <c r="O31" s="173"/>
      <c r="P31" s="173"/>
      <c r="R31" s="173"/>
      <c r="S31" s="172"/>
      <c r="T31" s="172"/>
      <c r="U31" s="141"/>
    </row>
    <row r="32" spans="1:24" ht="15.75" customHeight="1" x14ac:dyDescent="0.25">
      <c r="B32" s="179"/>
      <c r="C32" s="179"/>
      <c r="D32" s="179"/>
      <c r="E32" s="179"/>
      <c r="F32" s="179"/>
      <c r="M32" s="227"/>
      <c r="N32" s="173"/>
      <c r="O32" s="173"/>
      <c r="P32" s="173"/>
      <c r="R32" s="173"/>
      <c r="S32" s="172"/>
      <c r="T32" s="172"/>
      <c r="U32" s="141"/>
    </row>
    <row r="33" spans="1:21" ht="15.75" customHeight="1" x14ac:dyDescent="0.25">
      <c r="B33" s="179"/>
      <c r="C33" s="179"/>
      <c r="D33" s="179"/>
      <c r="E33" s="179"/>
      <c r="F33" s="179"/>
      <c r="M33" s="227"/>
      <c r="N33" s="173"/>
      <c r="O33" s="173"/>
      <c r="P33" s="173"/>
      <c r="R33" s="173"/>
      <c r="S33" s="172"/>
      <c r="T33" s="172"/>
      <c r="U33" s="141"/>
    </row>
    <row r="34" spans="1:21" ht="15.75" customHeight="1" x14ac:dyDescent="0.25">
      <c r="B34" s="131" t="s">
        <v>98</v>
      </c>
      <c r="C34" s="183" t="s">
        <v>101</v>
      </c>
      <c r="D34" s="183" t="s">
        <v>102</v>
      </c>
      <c r="E34" s="183"/>
      <c r="F34" s="179"/>
      <c r="M34" s="227"/>
      <c r="N34" s="173"/>
      <c r="O34" s="173"/>
      <c r="P34" s="173"/>
      <c r="R34" s="173"/>
      <c r="S34" s="172"/>
      <c r="T34" s="172"/>
      <c r="U34" s="141"/>
    </row>
    <row r="35" spans="1:21" ht="15.75" customHeight="1" x14ac:dyDescent="0.25">
      <c r="B35" s="135" t="s">
        <v>315</v>
      </c>
      <c r="C35" s="185" t="s">
        <v>234</v>
      </c>
      <c r="D35" s="185" t="s">
        <v>235</v>
      </c>
      <c r="E35" s="185"/>
      <c r="M35" s="227"/>
      <c r="N35" s="173"/>
      <c r="O35" s="173"/>
      <c r="P35" s="173"/>
      <c r="R35" s="173"/>
      <c r="S35" s="172"/>
      <c r="T35" s="172"/>
      <c r="U35" s="141"/>
    </row>
    <row r="36" spans="1:21" ht="15.75" customHeight="1" x14ac:dyDescent="0.25">
      <c r="B36" s="135" t="s">
        <v>316</v>
      </c>
      <c r="C36" s="185" t="s">
        <v>234</v>
      </c>
      <c r="D36" s="185" t="s">
        <v>235</v>
      </c>
      <c r="E36" s="185"/>
      <c r="M36" s="227"/>
      <c r="N36" s="173"/>
      <c r="O36" s="173"/>
      <c r="P36" s="173"/>
      <c r="R36" s="173"/>
      <c r="S36" s="172"/>
      <c r="T36" s="172"/>
      <c r="U36" s="141"/>
    </row>
    <row r="37" spans="1:21" ht="15.75" customHeight="1" x14ac:dyDescent="0.25">
      <c r="C37" s="185"/>
      <c r="D37" s="185"/>
      <c r="E37" s="185"/>
      <c r="M37" s="227"/>
      <c r="N37" s="173"/>
      <c r="O37" s="173"/>
      <c r="P37" s="173"/>
      <c r="R37" s="173"/>
      <c r="S37" s="172"/>
      <c r="T37" s="172"/>
      <c r="U37" s="141"/>
    </row>
    <row r="38" spans="1:21" ht="15.75" customHeight="1" x14ac:dyDescent="0.25">
      <c r="B38" s="572" t="s">
        <v>214</v>
      </c>
      <c r="C38" s="572"/>
      <c r="D38" s="572"/>
      <c r="E38" s="572"/>
      <c r="F38" s="572"/>
      <c r="G38" s="572"/>
      <c r="H38" s="572"/>
      <c r="I38" s="572"/>
      <c r="M38" s="227"/>
      <c r="N38" s="173"/>
      <c r="O38" s="173"/>
      <c r="P38" s="173"/>
      <c r="R38" s="173"/>
      <c r="S38" s="172"/>
      <c r="T38" s="172"/>
      <c r="U38" s="141"/>
    </row>
    <row r="39" spans="1:21" ht="15.75" customHeight="1" x14ac:dyDescent="0.25">
      <c r="B39" s="128" t="s">
        <v>215</v>
      </c>
      <c r="C39" s="185"/>
      <c r="D39" s="185"/>
      <c r="E39" s="185"/>
      <c r="M39" s="227"/>
      <c r="N39" s="173"/>
      <c r="O39" s="173"/>
      <c r="P39" s="173"/>
      <c r="R39" s="173"/>
      <c r="S39" s="172"/>
      <c r="T39" s="172"/>
      <c r="U39" s="141"/>
    </row>
    <row r="40" spans="1:21" ht="15.75" customHeight="1" x14ac:dyDescent="0.25">
      <c r="A40" s="195"/>
      <c r="B40" s="195"/>
      <c r="C40" s="228"/>
      <c r="D40" s="228"/>
      <c r="E40" s="228"/>
      <c r="F40" s="195"/>
      <c r="G40" s="195"/>
      <c r="H40" s="195"/>
      <c r="I40" s="195"/>
      <c r="J40" s="195"/>
      <c r="K40" s="195"/>
      <c r="L40" s="195"/>
      <c r="M40" s="229"/>
      <c r="N40" s="230"/>
      <c r="O40" s="230"/>
      <c r="P40" s="230"/>
      <c r="Q40" s="195"/>
      <c r="R40" s="230"/>
      <c r="S40" s="172"/>
      <c r="T40" s="172"/>
      <c r="U40" s="141"/>
    </row>
    <row r="41" spans="1:21" ht="15.75" customHeight="1" x14ac:dyDescent="0.25">
      <c r="Q41" s="141"/>
      <c r="R41" s="308" t="s">
        <v>355</v>
      </c>
      <c r="T41" s="256"/>
    </row>
    <row r="42" spans="1:21" ht="15.75" customHeight="1" x14ac:dyDescent="0.25">
      <c r="B42" s="191" t="s">
        <v>354</v>
      </c>
      <c r="C42" s="193" t="s">
        <v>2</v>
      </c>
      <c r="D42" s="193"/>
      <c r="E42" s="193"/>
      <c r="F42" s="193" t="s">
        <v>34</v>
      </c>
      <c r="G42" s="193" t="s">
        <v>35</v>
      </c>
      <c r="H42" s="193"/>
      <c r="I42" s="193"/>
      <c r="J42" s="193"/>
      <c r="K42" s="193"/>
      <c r="L42" s="193"/>
      <c r="M42" s="193" t="s">
        <v>36</v>
      </c>
      <c r="N42" s="193" t="s">
        <v>37</v>
      </c>
      <c r="O42" s="195"/>
      <c r="P42" s="195"/>
      <c r="Q42" s="195"/>
      <c r="R42" s="195" t="s">
        <v>81</v>
      </c>
      <c r="S42" s="195"/>
      <c r="T42" s="309"/>
    </row>
    <row r="43" spans="1:21" ht="15.75" customHeight="1" x14ac:dyDescent="0.25">
      <c r="B43" s="197"/>
      <c r="C43" s="146"/>
      <c r="D43" s="146"/>
      <c r="E43" s="146"/>
      <c r="F43" s="146"/>
      <c r="G43" s="146"/>
      <c r="H43" s="146"/>
      <c r="I43" s="146"/>
      <c r="J43" s="146"/>
      <c r="K43" s="146"/>
      <c r="L43" s="146"/>
      <c r="M43" s="146"/>
      <c r="N43" s="146"/>
      <c r="R43" s="308"/>
    </row>
    <row r="44" spans="1:21" ht="15.75" customHeight="1" x14ac:dyDescent="0.25">
      <c r="B44" s="197"/>
      <c r="C44" s="146"/>
      <c r="D44" s="146"/>
      <c r="E44" s="146"/>
      <c r="F44" s="146"/>
      <c r="G44" s="146"/>
      <c r="H44" s="146"/>
      <c r="I44" s="146"/>
      <c r="J44" s="146"/>
      <c r="K44" s="146"/>
      <c r="L44" s="146"/>
      <c r="M44" s="146"/>
      <c r="N44" s="146"/>
    </row>
    <row r="45" spans="1:21" ht="15.75" customHeight="1" x14ac:dyDescent="0.25">
      <c r="B45" s="197"/>
      <c r="C45" s="146"/>
      <c r="D45" s="146"/>
      <c r="E45" s="146"/>
      <c r="F45" s="146"/>
      <c r="G45" s="146"/>
      <c r="H45" s="146"/>
      <c r="I45" s="146"/>
      <c r="J45" s="146"/>
      <c r="K45" s="146"/>
      <c r="L45" s="146"/>
      <c r="M45" s="146"/>
      <c r="N45" s="146"/>
    </row>
    <row r="46" spans="1:21" ht="15.75" customHeight="1" x14ac:dyDescent="0.25">
      <c r="B46" s="197"/>
      <c r="C46" s="146"/>
      <c r="D46" s="146"/>
      <c r="E46" s="146"/>
      <c r="F46" s="146"/>
      <c r="G46" s="146"/>
      <c r="H46" s="146"/>
      <c r="I46" s="146"/>
      <c r="J46" s="146"/>
      <c r="K46" s="146"/>
      <c r="L46" s="146"/>
      <c r="M46" s="146"/>
      <c r="N46" s="146"/>
    </row>
    <row r="47" spans="1:21" ht="15.75" customHeight="1" x14ac:dyDescent="0.25">
      <c r="B47" s="197"/>
      <c r="C47" s="146"/>
      <c r="D47" s="146"/>
      <c r="E47" s="146"/>
      <c r="F47" s="146"/>
      <c r="G47" s="146"/>
      <c r="H47" s="146"/>
      <c r="I47" s="146"/>
      <c r="J47" s="146"/>
      <c r="K47" s="146"/>
      <c r="L47" s="146"/>
      <c r="M47" s="146"/>
      <c r="N47" s="146"/>
    </row>
    <row r="48" spans="1:21" ht="15.75" customHeight="1" x14ac:dyDescent="0.25">
      <c r="B48" s="197"/>
      <c r="C48" s="146"/>
      <c r="D48" s="146"/>
      <c r="E48" s="146"/>
      <c r="F48" s="146"/>
      <c r="G48" s="146"/>
      <c r="H48" s="146"/>
      <c r="I48" s="146"/>
      <c r="J48" s="146"/>
      <c r="K48" s="146"/>
      <c r="L48" s="146"/>
      <c r="M48" s="146"/>
      <c r="N48" s="146"/>
    </row>
    <row r="49" spans="2:23" ht="15.75" customHeight="1" x14ac:dyDescent="0.25">
      <c r="B49" s="213"/>
      <c r="C49" s="214"/>
      <c r="D49" s="214"/>
      <c r="E49" s="214"/>
      <c r="F49" s="144"/>
      <c r="G49" s="216"/>
      <c r="H49" s="216"/>
      <c r="I49" s="216"/>
      <c r="J49" s="216"/>
      <c r="K49" s="216"/>
      <c r="L49" s="216"/>
      <c r="M49" s="164"/>
      <c r="N49" s="212"/>
      <c r="O49" s="218"/>
      <c r="P49" s="218"/>
      <c r="Q49" s="218"/>
    </row>
    <row r="50" spans="2:23" ht="15.75" customHeight="1" x14ac:dyDescent="0.25">
      <c r="B50" s="213"/>
      <c r="C50" s="214"/>
      <c r="D50" s="214"/>
      <c r="E50" s="214"/>
      <c r="F50" s="144"/>
      <c r="G50" s="216"/>
      <c r="H50" s="216"/>
      <c r="I50" s="216"/>
      <c r="J50" s="216"/>
      <c r="K50" s="216"/>
      <c r="L50" s="216"/>
      <c r="M50" s="164"/>
      <c r="N50" s="212"/>
      <c r="O50" s="218"/>
      <c r="P50" s="218"/>
      <c r="Q50" s="218"/>
    </row>
    <row r="51" spans="2:23" ht="15.75" customHeight="1" x14ac:dyDescent="0.25">
      <c r="B51" s="213"/>
      <c r="C51" s="214"/>
      <c r="D51" s="214"/>
      <c r="E51" s="214"/>
      <c r="F51" s="144"/>
      <c r="G51" s="216"/>
      <c r="H51" s="216"/>
      <c r="I51" s="216"/>
      <c r="J51" s="216"/>
      <c r="K51" s="216"/>
      <c r="L51" s="216"/>
      <c r="M51" s="164"/>
      <c r="N51" s="212"/>
      <c r="O51" s="218"/>
      <c r="P51" s="218"/>
      <c r="Q51" s="218"/>
      <c r="R51" s="144"/>
      <c r="S51" s="144"/>
    </row>
    <row r="52" spans="2:23" ht="15.75" customHeight="1" x14ac:dyDescent="0.25">
      <c r="P52" s="220"/>
      <c r="Q52" s="144"/>
      <c r="R52" s="144"/>
      <c r="S52" s="144"/>
      <c r="T52" s="220"/>
      <c r="U52" s="144"/>
      <c r="V52" s="135" t="s">
        <v>301</v>
      </c>
      <c r="W52" s="173">
        <f>W22</f>
        <v>1254492.99</v>
      </c>
    </row>
    <row r="53" spans="2:23" ht="15.75" customHeight="1" x14ac:dyDescent="0.25"/>
    <row r="54" spans="2:23" ht="15.75" customHeight="1" x14ac:dyDescent="0.25"/>
    <row r="55" spans="2:23" ht="15.75" customHeight="1" x14ac:dyDescent="0.25"/>
    <row r="56" spans="2:23" ht="15.75" customHeight="1" x14ac:dyDescent="0.25"/>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8:I38"/>
    <mergeCell ref="B31:G31"/>
    <mergeCell ref="B30:G30"/>
    <mergeCell ref="B26:G26"/>
    <mergeCell ref="B28:G28"/>
  </mergeCells>
  <conditionalFormatting sqref="A7:X21">
    <cfRule type="expression" dxfId="9" priority="1">
      <formula>MOD(ROW(),2)=0</formula>
    </cfRule>
  </conditionalFormatting>
  <hyperlinks>
    <hyperlink ref="B31" r:id="rId1"/>
  </hyperlinks>
  <printOptions horizontalCentered="1" gridLines="1"/>
  <pageMargins left="0" right="0" top="0.75" bottom="0.75" header="0.3" footer="0.3"/>
  <pageSetup scale="54" orientation="landscape" horizontalDpi="1200" verticalDpi="1200"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G7" activePane="bottomRight" state="frozen"/>
      <selection pane="topRight" activeCell="C1" sqref="C1"/>
      <selection pane="bottomLeft" activeCell="A7" sqref="A7"/>
      <selection pane="bottomRight" activeCell="O29" sqref="O29"/>
    </sheetView>
  </sheetViews>
  <sheetFormatPr defaultColWidth="9.140625" defaultRowHeight="15" x14ac:dyDescent="0.25"/>
  <cols>
    <col min="1" max="1" width="7.85546875" style="135" customWidth="1"/>
    <col min="2" max="2" width="67.85546875" style="135" customWidth="1"/>
    <col min="3" max="3" width="44.140625" style="135" customWidth="1"/>
    <col min="4" max="4" width="14.28515625" style="135" bestFit="1" customWidth="1"/>
    <col min="5" max="5" width="13.7109375" style="135" customWidth="1"/>
    <col min="6" max="6" width="19.42578125" style="135" bestFit="1" customWidth="1"/>
    <col min="7" max="7" width="23" style="137" bestFit="1" customWidth="1"/>
    <col min="8" max="8" width="11.28515625" style="135" customWidth="1"/>
    <col min="9" max="9" width="12.85546875" style="135" customWidth="1"/>
    <col min="10" max="10" width="13.42578125" style="135" customWidth="1"/>
    <col min="11" max="11" width="15.7109375" style="135" customWidth="1"/>
    <col min="12" max="12" width="10.5703125" style="135" customWidth="1"/>
    <col min="13" max="13" width="21.28515625" style="135" customWidth="1"/>
    <col min="14" max="14" width="15.85546875" style="135" bestFit="1" customWidth="1"/>
    <col min="15" max="15" width="13.7109375" style="135" customWidth="1"/>
    <col min="16" max="16" width="15.85546875" style="135" bestFit="1" customWidth="1"/>
    <col min="17" max="17" width="3.7109375" style="135" customWidth="1"/>
    <col min="18" max="18" width="15.85546875" style="135" customWidth="1"/>
    <col min="19" max="19" width="15.85546875" style="135" bestFit="1" customWidth="1"/>
    <col min="20" max="20" width="3.7109375" style="141" customWidth="1"/>
    <col min="21" max="21" width="14" style="135" bestFit="1" customWidth="1"/>
    <col min="22" max="22" width="14.85546875" style="135" bestFit="1" customWidth="1"/>
    <col min="23" max="23" width="14" style="135" bestFit="1" customWidth="1"/>
    <col min="24" max="24" width="14.28515625" style="135" customWidth="1"/>
    <col min="25" max="16384" width="9.140625" style="135"/>
  </cols>
  <sheetData>
    <row r="1" spans="1:24" ht="15.75" customHeight="1" x14ac:dyDescent="0.25">
      <c r="A1" s="132" t="s">
        <v>92</v>
      </c>
    </row>
    <row r="2" spans="1:24" ht="15.75" customHeight="1" x14ac:dyDescent="0.25">
      <c r="A2" s="138" t="str">
        <f>'#4061 Franklin Academy - PBG'!A2</f>
        <v>Federal Grant Allocations/Reimbursements as of: 06/30/2023</v>
      </c>
      <c r="B2" s="202"/>
      <c r="N2" s="140"/>
      <c r="O2" s="140"/>
      <c r="Q2" s="141"/>
      <c r="R2" s="141"/>
      <c r="S2" s="141"/>
    </row>
    <row r="3" spans="1:24" ht="15.75" customHeight="1" x14ac:dyDescent="0.25">
      <c r="A3" s="142" t="s">
        <v>93</v>
      </c>
      <c r="B3" s="132"/>
      <c r="D3" s="132"/>
      <c r="E3" s="132"/>
      <c r="F3" s="132"/>
      <c r="Q3" s="141"/>
      <c r="R3" s="141"/>
      <c r="S3" s="141"/>
      <c r="U3" s="136"/>
      <c r="V3" s="143"/>
    </row>
    <row r="4" spans="1:24" ht="15.75" customHeight="1" x14ac:dyDescent="0.25">
      <c r="A4" s="132" t="s">
        <v>147</v>
      </c>
      <c r="N4" s="145"/>
      <c r="O4" s="145"/>
      <c r="P4" s="145"/>
      <c r="Q4" s="146"/>
      <c r="R4" s="141"/>
      <c r="S4" s="141"/>
      <c r="T4" s="146"/>
      <c r="U4" s="574" t="s">
        <v>211</v>
      </c>
      <c r="V4" s="574"/>
      <c r="W4" s="574"/>
      <c r="X4" s="147"/>
    </row>
    <row r="5" spans="1:24" ht="15.75" thickBot="1" x14ac:dyDescent="0.3">
      <c r="H5" s="148"/>
      <c r="I5" s="148"/>
      <c r="N5" s="145"/>
      <c r="O5" s="145"/>
      <c r="P5" s="145"/>
      <c r="Q5" s="146"/>
      <c r="R5" s="150"/>
      <c r="S5" s="150"/>
      <c r="T5" s="146"/>
      <c r="U5" s="577"/>
      <c r="V5" s="577"/>
      <c r="W5" s="577"/>
      <c r="X5" s="151"/>
    </row>
    <row r="6" spans="1:24" s="205" customFormat="1" ht="85.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4" ht="15.75" customHeight="1" x14ac:dyDescent="0.25">
      <c r="A7" s="137">
        <v>4201</v>
      </c>
      <c r="B7" s="135" t="s">
        <v>326</v>
      </c>
      <c r="C7" s="392" t="s">
        <v>95</v>
      </c>
      <c r="D7" s="185" t="s">
        <v>218</v>
      </c>
      <c r="E7" s="185" t="s">
        <v>253</v>
      </c>
      <c r="F7" s="135" t="s">
        <v>219</v>
      </c>
      <c r="G7" s="238" t="s">
        <v>7</v>
      </c>
      <c r="H7" s="300">
        <v>2.7199999999999998E-2</v>
      </c>
      <c r="I7" s="300">
        <v>0.15010000000000001</v>
      </c>
      <c r="J7" s="171">
        <v>45107</v>
      </c>
      <c r="K7" s="171">
        <v>45108</v>
      </c>
      <c r="L7" s="171">
        <v>44743</v>
      </c>
      <c r="M7" s="137" t="s">
        <v>212</v>
      </c>
      <c r="N7" s="396">
        <v>177749</v>
      </c>
      <c r="O7" s="397">
        <f>201689.25-177749</f>
        <v>23940.25</v>
      </c>
      <c r="P7" s="398">
        <f>N7+O7</f>
        <v>201689.25</v>
      </c>
      <c r="Q7" s="146"/>
      <c r="R7" s="396">
        <v>0</v>
      </c>
      <c r="S7" s="398">
        <f>P7-R7</f>
        <v>201689.25</v>
      </c>
      <c r="T7" s="172"/>
      <c r="U7" s="396">
        <v>158618.63</v>
      </c>
      <c r="V7" s="397">
        <v>0</v>
      </c>
      <c r="W7" s="515">
        <f>U7+V7</f>
        <v>158618.63</v>
      </c>
      <c r="X7" s="503">
        <f>S7-W7</f>
        <v>43070.619999999995</v>
      </c>
    </row>
    <row r="8" spans="1:24" s="144" customFormat="1" ht="15.75" customHeight="1" x14ac:dyDescent="0.25">
      <c r="A8" s="160">
        <v>4221</v>
      </c>
      <c r="B8" s="144" t="s">
        <v>336</v>
      </c>
      <c r="C8" s="444" t="s">
        <v>337</v>
      </c>
      <c r="D8" s="162" t="s">
        <v>186</v>
      </c>
      <c r="E8" s="162" t="s">
        <v>338</v>
      </c>
      <c r="F8" s="144" t="s">
        <v>339</v>
      </c>
      <c r="G8" s="217" t="s">
        <v>7</v>
      </c>
      <c r="H8" s="324">
        <v>2.7199999999999998E-2</v>
      </c>
      <c r="I8" s="324">
        <v>0.15010000000000001</v>
      </c>
      <c r="J8" s="164">
        <v>45138</v>
      </c>
      <c r="K8" s="164">
        <v>45153</v>
      </c>
      <c r="L8" s="164">
        <v>44743</v>
      </c>
      <c r="M8" s="160" t="s">
        <v>333</v>
      </c>
      <c r="N8" s="384">
        <v>138533.75</v>
      </c>
      <c r="O8" s="391">
        <v>0</v>
      </c>
      <c r="P8" s="390">
        <f t="shared" ref="P8:P21" si="0">N8+O8</f>
        <v>138533.75</v>
      </c>
      <c r="Q8" s="145"/>
      <c r="R8" s="384">
        <v>0</v>
      </c>
      <c r="S8" s="390">
        <f t="shared" ref="S8:S21" si="1">P8-R8</f>
        <v>138533.75</v>
      </c>
      <c r="T8" s="165"/>
      <c r="U8" s="384">
        <v>75116.759999999995</v>
      </c>
      <c r="V8" s="391">
        <v>0</v>
      </c>
      <c r="W8" s="483">
        <f t="shared" ref="W8:W21" si="2">U8+V8</f>
        <v>75116.759999999995</v>
      </c>
      <c r="X8" s="442">
        <f t="shared" ref="X8:X21" si="3">S8-W8</f>
        <v>63416.990000000005</v>
      </c>
    </row>
    <row r="9" spans="1:24" s="144" customFormat="1" ht="15.75" customHeight="1" x14ac:dyDescent="0.25">
      <c r="A9" s="160">
        <v>4222</v>
      </c>
      <c r="B9" s="135" t="s">
        <v>331</v>
      </c>
      <c r="C9" s="444" t="s">
        <v>282</v>
      </c>
      <c r="D9" s="162" t="s">
        <v>218</v>
      </c>
      <c r="E9" s="162" t="s">
        <v>283</v>
      </c>
      <c r="F9" s="144" t="s">
        <v>284</v>
      </c>
      <c r="G9" s="217" t="s">
        <v>7</v>
      </c>
      <c r="H9" s="324">
        <v>2.7199999999999998E-2</v>
      </c>
      <c r="I9" s="324">
        <v>0.15010000000000001</v>
      </c>
      <c r="J9" s="164">
        <v>45107</v>
      </c>
      <c r="K9" s="164">
        <v>45108</v>
      </c>
      <c r="L9" s="164">
        <v>44743</v>
      </c>
      <c r="M9" s="160" t="s">
        <v>322</v>
      </c>
      <c r="N9" s="384">
        <v>30000</v>
      </c>
      <c r="O9" s="391">
        <v>0</v>
      </c>
      <c r="P9" s="390">
        <f t="shared" si="0"/>
        <v>30000</v>
      </c>
      <c r="Q9" s="145"/>
      <c r="R9" s="384">
        <v>0</v>
      </c>
      <c r="S9" s="390">
        <f t="shared" si="1"/>
        <v>30000</v>
      </c>
      <c r="T9" s="165"/>
      <c r="U9" s="384">
        <v>30000</v>
      </c>
      <c r="V9" s="391">
        <v>0</v>
      </c>
      <c r="W9" s="483">
        <f t="shared" si="2"/>
        <v>30000</v>
      </c>
      <c r="X9" s="442">
        <f t="shared" si="3"/>
        <v>0</v>
      </c>
    </row>
    <row r="10" spans="1:24" ht="15.75" customHeight="1" x14ac:dyDescent="0.25">
      <c r="A10" s="137">
        <v>4423</v>
      </c>
      <c r="B10" s="135" t="s">
        <v>210</v>
      </c>
      <c r="C10" s="293" t="s">
        <v>305</v>
      </c>
      <c r="D10" s="137" t="s">
        <v>183</v>
      </c>
      <c r="E10" s="137" t="s">
        <v>242</v>
      </c>
      <c r="F10" s="135" t="s">
        <v>196</v>
      </c>
      <c r="G10" s="238" t="s">
        <v>7</v>
      </c>
      <c r="H10" s="300">
        <v>2.7199999999999998E-2</v>
      </c>
      <c r="I10" s="300">
        <v>0.15010000000000001</v>
      </c>
      <c r="J10" s="171">
        <v>45199</v>
      </c>
      <c r="K10" s="171">
        <v>45214</v>
      </c>
      <c r="L10" s="171">
        <v>44201</v>
      </c>
      <c r="M10" s="137" t="s">
        <v>192</v>
      </c>
      <c r="N10" s="384">
        <v>75111.399999999994</v>
      </c>
      <c r="O10" s="385">
        <v>0</v>
      </c>
      <c r="P10" s="386">
        <f t="shared" si="0"/>
        <v>75111.399999999994</v>
      </c>
      <c r="Q10" s="173"/>
      <c r="R10" s="399">
        <v>0</v>
      </c>
      <c r="S10" s="386">
        <f t="shared" si="1"/>
        <v>75111.399999999994</v>
      </c>
      <c r="T10" s="172"/>
      <c r="U10" s="399">
        <v>74111.399999999994</v>
      </c>
      <c r="V10" s="385">
        <v>0</v>
      </c>
      <c r="W10" s="484">
        <f t="shared" si="2"/>
        <v>74111.399999999994</v>
      </c>
      <c r="X10" s="458">
        <f t="shared" si="3"/>
        <v>1000</v>
      </c>
    </row>
    <row r="11" spans="1:24" ht="15.75" customHeight="1" x14ac:dyDescent="0.25">
      <c r="A11" s="137">
        <v>4426</v>
      </c>
      <c r="B11" s="135" t="s">
        <v>320</v>
      </c>
      <c r="C11" s="293" t="s">
        <v>305</v>
      </c>
      <c r="D11" s="137" t="s">
        <v>183</v>
      </c>
      <c r="E11" s="137" t="s">
        <v>252</v>
      </c>
      <c r="F11" s="135" t="s">
        <v>184</v>
      </c>
      <c r="G11" s="238" t="s">
        <v>7</v>
      </c>
      <c r="H11" s="300">
        <v>2.7199999999999998E-2</v>
      </c>
      <c r="I11" s="300">
        <v>0.15010000000000001</v>
      </c>
      <c r="J11" s="171">
        <v>45199</v>
      </c>
      <c r="K11" s="171">
        <v>45214</v>
      </c>
      <c r="L11" s="171">
        <v>44201</v>
      </c>
      <c r="M11" s="137" t="s">
        <v>190</v>
      </c>
      <c r="N11" s="384">
        <v>139039.21</v>
      </c>
      <c r="O11" s="385">
        <v>0</v>
      </c>
      <c r="P11" s="386">
        <f t="shared" si="0"/>
        <v>139039.21</v>
      </c>
      <c r="Q11" s="173"/>
      <c r="R11" s="399">
        <v>118877.34</v>
      </c>
      <c r="S11" s="386">
        <f t="shared" si="1"/>
        <v>20161.869999999995</v>
      </c>
      <c r="T11" s="172"/>
      <c r="U11" s="399">
        <v>20161.87</v>
      </c>
      <c r="V11" s="385">
        <v>0</v>
      </c>
      <c r="W11" s="484">
        <f t="shared" si="2"/>
        <v>20161.87</v>
      </c>
      <c r="X11" s="458">
        <f t="shared" si="3"/>
        <v>0</v>
      </c>
    </row>
    <row r="12" spans="1:24" ht="15.75" customHeight="1" x14ac:dyDescent="0.25">
      <c r="A12" s="137">
        <v>4427</v>
      </c>
      <c r="B12" s="135" t="s">
        <v>193</v>
      </c>
      <c r="C12" s="293" t="s">
        <v>305</v>
      </c>
      <c r="D12" s="137" t="s">
        <v>183</v>
      </c>
      <c r="E12" s="137" t="s">
        <v>249</v>
      </c>
      <c r="F12" s="135" t="s">
        <v>195</v>
      </c>
      <c r="G12" s="238" t="s">
        <v>7</v>
      </c>
      <c r="H12" s="300">
        <v>2.7199999999999998E-2</v>
      </c>
      <c r="I12" s="300">
        <v>0.15010000000000001</v>
      </c>
      <c r="J12" s="171">
        <v>45199</v>
      </c>
      <c r="K12" s="171">
        <v>45214</v>
      </c>
      <c r="L12" s="171">
        <v>44201</v>
      </c>
      <c r="M12" s="137" t="s">
        <v>191</v>
      </c>
      <c r="N12" s="384">
        <v>15868.61</v>
      </c>
      <c r="O12" s="385">
        <v>0</v>
      </c>
      <c r="P12" s="386">
        <f t="shared" si="0"/>
        <v>15868.61</v>
      </c>
      <c r="Q12" s="173"/>
      <c r="R12" s="399">
        <v>0</v>
      </c>
      <c r="S12" s="386">
        <f t="shared" si="1"/>
        <v>15868.61</v>
      </c>
      <c r="T12" s="172"/>
      <c r="U12" s="399">
        <v>15868.61</v>
      </c>
      <c r="V12" s="385">
        <v>0</v>
      </c>
      <c r="W12" s="484">
        <f t="shared" si="2"/>
        <v>15868.61</v>
      </c>
      <c r="X12" s="458">
        <f t="shared" si="3"/>
        <v>0</v>
      </c>
    </row>
    <row r="13" spans="1:24" ht="15.75" customHeight="1" x14ac:dyDescent="0.25">
      <c r="A13" s="137">
        <v>4450</v>
      </c>
      <c r="B13" s="135" t="s">
        <v>231</v>
      </c>
      <c r="C13" s="293" t="s">
        <v>200</v>
      </c>
      <c r="D13" s="137" t="s">
        <v>201</v>
      </c>
      <c r="E13" s="290" t="s">
        <v>246</v>
      </c>
      <c r="F13" s="135" t="s">
        <v>232</v>
      </c>
      <c r="G13" s="238" t="s">
        <v>7</v>
      </c>
      <c r="H13" s="300">
        <v>0.05</v>
      </c>
      <c r="I13" s="300">
        <v>0.15010000000000001</v>
      </c>
      <c r="J13" s="171">
        <v>45565</v>
      </c>
      <c r="K13" s="171">
        <v>45580</v>
      </c>
      <c r="L13" s="171">
        <v>44279</v>
      </c>
      <c r="M13" s="137" t="s">
        <v>233</v>
      </c>
      <c r="N13" s="384">
        <v>8883.27</v>
      </c>
      <c r="O13" s="385">
        <v>0</v>
      </c>
      <c r="P13" s="386">
        <f t="shared" si="0"/>
        <v>8883.27</v>
      </c>
      <c r="Q13" s="173"/>
      <c r="R13" s="399">
        <v>0</v>
      </c>
      <c r="S13" s="386">
        <f t="shared" si="1"/>
        <v>8883.27</v>
      </c>
      <c r="T13" s="172"/>
      <c r="U13" s="399">
        <v>0</v>
      </c>
      <c r="V13" s="385">
        <v>0</v>
      </c>
      <c r="W13" s="484">
        <f t="shared" si="2"/>
        <v>0</v>
      </c>
      <c r="X13" s="458">
        <f t="shared" si="3"/>
        <v>8883.27</v>
      </c>
    </row>
    <row r="14" spans="1:24" ht="15.75" customHeight="1" x14ac:dyDescent="0.25">
      <c r="A14" s="137">
        <v>4452</v>
      </c>
      <c r="B14" s="135" t="s">
        <v>204</v>
      </c>
      <c r="C14" s="293" t="s">
        <v>200</v>
      </c>
      <c r="D14" s="137" t="s">
        <v>201</v>
      </c>
      <c r="E14" s="137" t="s">
        <v>245</v>
      </c>
      <c r="F14" s="135" t="s">
        <v>205</v>
      </c>
      <c r="G14" s="238" t="s">
        <v>7</v>
      </c>
      <c r="H14" s="300">
        <v>0.05</v>
      </c>
      <c r="I14" s="300">
        <v>0.15010000000000001</v>
      </c>
      <c r="J14" s="171">
        <v>45565</v>
      </c>
      <c r="K14" s="171">
        <v>45580</v>
      </c>
      <c r="L14" s="171">
        <v>44279</v>
      </c>
      <c r="M14" s="137" t="s">
        <v>203</v>
      </c>
      <c r="N14" s="384">
        <v>135906.12</v>
      </c>
      <c r="O14" s="385">
        <v>21.29</v>
      </c>
      <c r="P14" s="386">
        <f t="shared" si="0"/>
        <v>135927.41</v>
      </c>
      <c r="Q14" s="173"/>
      <c r="R14" s="399">
        <v>0</v>
      </c>
      <c r="S14" s="386">
        <f t="shared" si="1"/>
        <v>135927.41</v>
      </c>
      <c r="T14" s="172"/>
      <c r="U14" s="399">
        <v>135495.73000000001</v>
      </c>
      <c r="V14" s="385">
        <v>0</v>
      </c>
      <c r="W14" s="484">
        <f t="shared" si="2"/>
        <v>135495.73000000001</v>
      </c>
      <c r="X14" s="458">
        <f t="shared" si="3"/>
        <v>431.67999999999302</v>
      </c>
    </row>
    <row r="15" spans="1:24" ht="15.75" customHeight="1" x14ac:dyDescent="0.25">
      <c r="A15" s="137">
        <v>4454</v>
      </c>
      <c r="B15" s="135" t="s">
        <v>306</v>
      </c>
      <c r="C15" s="293" t="s">
        <v>200</v>
      </c>
      <c r="D15" s="137" t="s">
        <v>201</v>
      </c>
      <c r="E15" s="137" t="s">
        <v>248</v>
      </c>
      <c r="F15" s="135" t="s">
        <v>228</v>
      </c>
      <c r="G15" s="238" t="s">
        <v>7</v>
      </c>
      <c r="H15" s="300">
        <v>0.05</v>
      </c>
      <c r="I15" s="300">
        <v>0.15010000000000001</v>
      </c>
      <c r="J15" s="171">
        <v>45565</v>
      </c>
      <c r="K15" s="171">
        <v>45580</v>
      </c>
      <c r="L15" s="171">
        <v>44279</v>
      </c>
      <c r="M15" s="137" t="s">
        <v>327</v>
      </c>
      <c r="N15" s="384">
        <v>6332.81</v>
      </c>
      <c r="O15" s="385">
        <v>116.68</v>
      </c>
      <c r="P15" s="386">
        <f t="shared" si="0"/>
        <v>6449.4900000000007</v>
      </c>
      <c r="Q15" s="173"/>
      <c r="R15" s="399">
        <v>0</v>
      </c>
      <c r="S15" s="386">
        <f t="shared" si="1"/>
        <v>6449.4900000000007</v>
      </c>
      <c r="T15" s="172"/>
      <c r="U15" s="399">
        <v>0</v>
      </c>
      <c r="V15" s="385">
        <v>0</v>
      </c>
      <c r="W15" s="484">
        <f t="shared" si="2"/>
        <v>0</v>
      </c>
      <c r="X15" s="458">
        <f t="shared" si="3"/>
        <v>6449.4900000000007</v>
      </c>
    </row>
    <row r="16" spans="1:24" ht="15.75" customHeight="1" x14ac:dyDescent="0.25">
      <c r="A16" s="137">
        <v>4457</v>
      </c>
      <c r="B16" s="135" t="s">
        <v>266</v>
      </c>
      <c r="C16" s="293" t="s">
        <v>200</v>
      </c>
      <c r="D16" s="137" t="s">
        <v>201</v>
      </c>
      <c r="E16" s="137" t="s">
        <v>267</v>
      </c>
      <c r="F16" s="135" t="s">
        <v>268</v>
      </c>
      <c r="G16" s="238" t="s">
        <v>7</v>
      </c>
      <c r="H16" s="300">
        <v>0.05</v>
      </c>
      <c r="I16" s="300">
        <v>0.15010000000000001</v>
      </c>
      <c r="J16" s="171">
        <v>45565</v>
      </c>
      <c r="K16" s="171">
        <v>45580</v>
      </c>
      <c r="L16" s="171">
        <v>44279</v>
      </c>
      <c r="M16" s="137" t="s">
        <v>312</v>
      </c>
      <c r="N16" s="384">
        <v>3014.23</v>
      </c>
      <c r="O16" s="385">
        <v>0</v>
      </c>
      <c r="P16" s="386">
        <f t="shared" si="0"/>
        <v>3014.23</v>
      </c>
      <c r="Q16" s="173"/>
      <c r="R16" s="399">
        <v>0</v>
      </c>
      <c r="S16" s="386">
        <f t="shared" si="1"/>
        <v>3014.23</v>
      </c>
      <c r="T16" s="172"/>
      <c r="U16" s="399">
        <v>0</v>
      </c>
      <c r="V16" s="385">
        <v>0</v>
      </c>
      <c r="W16" s="484">
        <f t="shared" si="2"/>
        <v>0</v>
      </c>
      <c r="X16" s="458">
        <f t="shared" si="3"/>
        <v>3014.23</v>
      </c>
    </row>
    <row r="17" spans="1:24" ht="15.75" customHeight="1" x14ac:dyDescent="0.25">
      <c r="A17" s="137">
        <v>4459</v>
      </c>
      <c r="B17" s="135" t="s">
        <v>243</v>
      </c>
      <c r="C17" s="293" t="s">
        <v>200</v>
      </c>
      <c r="D17" s="137" t="s">
        <v>201</v>
      </c>
      <c r="E17" s="137" t="s">
        <v>244</v>
      </c>
      <c r="F17" s="135" t="s">
        <v>202</v>
      </c>
      <c r="G17" s="238" t="s">
        <v>7</v>
      </c>
      <c r="H17" s="300">
        <v>0.05</v>
      </c>
      <c r="I17" s="300">
        <v>0.15010000000000001</v>
      </c>
      <c r="J17" s="171">
        <v>45565</v>
      </c>
      <c r="K17" s="171">
        <v>45580</v>
      </c>
      <c r="L17" s="171">
        <v>44279</v>
      </c>
      <c r="M17" s="137" t="s">
        <v>203</v>
      </c>
      <c r="N17" s="384">
        <v>543624.47</v>
      </c>
      <c r="O17" s="385">
        <v>85.16</v>
      </c>
      <c r="P17" s="386">
        <f t="shared" si="0"/>
        <v>543709.63</v>
      </c>
      <c r="Q17" s="173"/>
      <c r="R17" s="399">
        <v>0</v>
      </c>
      <c r="S17" s="386">
        <f t="shared" si="1"/>
        <v>543709.63</v>
      </c>
      <c r="T17" s="172"/>
      <c r="U17" s="399">
        <v>0</v>
      </c>
      <c r="V17" s="385">
        <v>0</v>
      </c>
      <c r="W17" s="484">
        <f t="shared" si="2"/>
        <v>0</v>
      </c>
      <c r="X17" s="458">
        <f t="shared" si="3"/>
        <v>543709.63</v>
      </c>
    </row>
    <row r="18" spans="1:24" ht="15.75" customHeight="1" x14ac:dyDescent="0.25">
      <c r="A18" s="137">
        <v>4461</v>
      </c>
      <c r="B18" s="135" t="s">
        <v>288</v>
      </c>
      <c r="C18" s="392" t="s">
        <v>200</v>
      </c>
      <c r="D18" s="307" t="s">
        <v>201</v>
      </c>
      <c r="E18" s="307" t="s">
        <v>273</v>
      </c>
      <c r="F18" s="135" t="s">
        <v>274</v>
      </c>
      <c r="G18" s="238" t="s">
        <v>7</v>
      </c>
      <c r="H18" s="300">
        <v>0.05</v>
      </c>
      <c r="I18" s="300">
        <v>0.15010000000000001</v>
      </c>
      <c r="J18" s="171">
        <v>45565</v>
      </c>
      <c r="K18" s="171">
        <v>45580</v>
      </c>
      <c r="L18" s="171">
        <v>44279</v>
      </c>
      <c r="M18" s="290" t="s">
        <v>310</v>
      </c>
      <c r="N18" s="399">
        <v>3459.57</v>
      </c>
      <c r="O18" s="385">
        <v>0</v>
      </c>
      <c r="P18" s="386">
        <f t="shared" si="0"/>
        <v>3459.57</v>
      </c>
      <c r="Q18" s="146"/>
      <c r="R18" s="399">
        <v>0</v>
      </c>
      <c r="S18" s="386">
        <f t="shared" si="1"/>
        <v>3459.57</v>
      </c>
      <c r="T18" s="172"/>
      <c r="U18" s="399">
        <v>0</v>
      </c>
      <c r="V18" s="385">
        <v>0</v>
      </c>
      <c r="W18" s="484">
        <f t="shared" si="2"/>
        <v>0</v>
      </c>
      <c r="X18" s="458">
        <f t="shared" si="3"/>
        <v>3459.57</v>
      </c>
    </row>
    <row r="19" spans="1:24" ht="15.75" customHeight="1" x14ac:dyDescent="0.25">
      <c r="A19" s="137">
        <v>4462</v>
      </c>
      <c r="B19" s="135" t="s">
        <v>289</v>
      </c>
      <c r="C19" s="392" t="s">
        <v>200</v>
      </c>
      <c r="D19" s="307" t="s">
        <v>201</v>
      </c>
      <c r="E19" s="307" t="s">
        <v>275</v>
      </c>
      <c r="F19" s="135" t="s">
        <v>276</v>
      </c>
      <c r="G19" s="238" t="s">
        <v>7</v>
      </c>
      <c r="H19" s="300">
        <v>0.05</v>
      </c>
      <c r="I19" s="300">
        <v>0.15010000000000001</v>
      </c>
      <c r="J19" s="171">
        <v>45565</v>
      </c>
      <c r="K19" s="171">
        <v>45580</v>
      </c>
      <c r="L19" s="171">
        <v>44279</v>
      </c>
      <c r="M19" s="290" t="s">
        <v>311</v>
      </c>
      <c r="N19" s="399">
        <v>4992.16</v>
      </c>
      <c r="O19" s="385">
        <v>0</v>
      </c>
      <c r="P19" s="386">
        <f t="shared" si="0"/>
        <v>4992.16</v>
      </c>
      <c r="Q19" s="146"/>
      <c r="R19" s="399">
        <v>0</v>
      </c>
      <c r="S19" s="386">
        <f t="shared" si="1"/>
        <v>4992.16</v>
      </c>
      <c r="T19" s="172"/>
      <c r="U19" s="399">
        <v>0</v>
      </c>
      <c r="V19" s="385">
        <v>0</v>
      </c>
      <c r="W19" s="484">
        <f t="shared" si="2"/>
        <v>0</v>
      </c>
      <c r="X19" s="458">
        <f t="shared" si="3"/>
        <v>4992.16</v>
      </c>
    </row>
    <row r="20" spans="1:24" ht="15.75" customHeight="1" x14ac:dyDescent="0.25">
      <c r="A20" s="137">
        <v>4463</v>
      </c>
      <c r="B20" s="135" t="s">
        <v>290</v>
      </c>
      <c r="C20" s="392" t="s">
        <v>200</v>
      </c>
      <c r="D20" s="307" t="s">
        <v>201</v>
      </c>
      <c r="E20" s="307" t="s">
        <v>277</v>
      </c>
      <c r="F20" s="135" t="s">
        <v>278</v>
      </c>
      <c r="G20" s="238" t="s">
        <v>7</v>
      </c>
      <c r="H20" s="300">
        <v>0.05</v>
      </c>
      <c r="I20" s="300">
        <v>0.15010000000000001</v>
      </c>
      <c r="J20" s="171">
        <v>45565</v>
      </c>
      <c r="K20" s="171">
        <v>45580</v>
      </c>
      <c r="L20" s="171">
        <v>44279</v>
      </c>
      <c r="M20" s="290" t="s">
        <v>308</v>
      </c>
      <c r="N20" s="399">
        <v>16835.2</v>
      </c>
      <c r="O20" s="385">
        <v>0</v>
      </c>
      <c r="P20" s="386">
        <f t="shared" si="0"/>
        <v>16835.2</v>
      </c>
      <c r="Q20" s="146"/>
      <c r="R20" s="399">
        <v>0</v>
      </c>
      <c r="S20" s="386">
        <f t="shared" si="1"/>
        <v>16835.2</v>
      </c>
      <c r="T20" s="172"/>
      <c r="U20" s="399">
        <v>0</v>
      </c>
      <c r="V20" s="385">
        <v>0</v>
      </c>
      <c r="W20" s="484">
        <f t="shared" si="2"/>
        <v>0</v>
      </c>
      <c r="X20" s="458">
        <f t="shared" si="3"/>
        <v>16835.2</v>
      </c>
    </row>
    <row r="21" spans="1:24" ht="15.75" customHeight="1" x14ac:dyDescent="0.25">
      <c r="A21" s="137">
        <v>4464</v>
      </c>
      <c r="B21" s="135" t="s">
        <v>307</v>
      </c>
      <c r="C21" s="293" t="s">
        <v>313</v>
      </c>
      <c r="D21" s="137" t="s">
        <v>183</v>
      </c>
      <c r="E21" s="137" t="s">
        <v>279</v>
      </c>
      <c r="F21" s="135" t="s">
        <v>280</v>
      </c>
      <c r="G21" s="238" t="s">
        <v>7</v>
      </c>
      <c r="H21" s="300">
        <v>0.05</v>
      </c>
      <c r="I21" s="300">
        <v>0.15010000000000001</v>
      </c>
      <c r="J21" s="171">
        <v>45199</v>
      </c>
      <c r="K21" s="171">
        <v>45214</v>
      </c>
      <c r="L21" s="171">
        <v>44201</v>
      </c>
      <c r="M21" s="171" t="s">
        <v>309</v>
      </c>
      <c r="N21" s="435">
        <v>44896.97</v>
      </c>
      <c r="O21" s="401">
        <v>0</v>
      </c>
      <c r="P21" s="402">
        <f t="shared" si="0"/>
        <v>44896.97</v>
      </c>
      <c r="Q21" s="172"/>
      <c r="R21" s="435">
        <v>0</v>
      </c>
      <c r="S21" s="402">
        <f t="shared" si="1"/>
        <v>44896.97</v>
      </c>
      <c r="T21" s="172"/>
      <c r="U21" s="435">
        <v>0</v>
      </c>
      <c r="V21" s="401">
        <v>0</v>
      </c>
      <c r="W21" s="485">
        <f t="shared" si="2"/>
        <v>0</v>
      </c>
      <c r="X21" s="488">
        <f t="shared" si="3"/>
        <v>44896.97</v>
      </c>
    </row>
    <row r="22" spans="1:24" ht="15.75" customHeight="1" thickBot="1" x14ac:dyDescent="0.3">
      <c r="C22" s="238"/>
      <c r="D22" s="137"/>
      <c r="E22" s="137"/>
      <c r="J22" s="201"/>
      <c r="K22" s="201"/>
      <c r="L22" s="201" t="s">
        <v>91</v>
      </c>
      <c r="M22" s="175" t="s">
        <v>38</v>
      </c>
      <c r="N22" s="387">
        <f>SUM(N7:N21)</f>
        <v>1344246.77</v>
      </c>
      <c r="O22" s="388">
        <f>SUM(O7:O21)</f>
        <v>24163.38</v>
      </c>
      <c r="P22" s="389">
        <f>SUM(P7:P21)</f>
        <v>1368410.15</v>
      </c>
      <c r="Q22" s="173"/>
      <c r="R22" s="387">
        <f>SUM(R7:R21)</f>
        <v>118877.34</v>
      </c>
      <c r="S22" s="389">
        <f>SUM(S7:S21)</f>
        <v>1249532.81</v>
      </c>
      <c r="T22" s="173"/>
      <c r="U22" s="406">
        <f>SUM(U7:U21)</f>
        <v>509373</v>
      </c>
      <c r="V22" s="417">
        <f>SUM(V7:V21)</f>
        <v>0</v>
      </c>
      <c r="W22" s="505">
        <f>SUM(W7:W21)</f>
        <v>509373</v>
      </c>
      <c r="X22" s="506">
        <f>SUM(X7:X21)</f>
        <v>740159.80999999994</v>
      </c>
    </row>
    <row r="23" spans="1:24" ht="15.75" customHeight="1" thickTop="1" x14ac:dyDescent="0.25">
      <c r="B23" s="224"/>
      <c r="C23" s="137"/>
      <c r="D23" s="137"/>
      <c r="E23" s="137"/>
      <c r="J23" s="201"/>
      <c r="K23" s="201"/>
      <c r="L23" s="201"/>
    </row>
    <row r="24" spans="1:24" ht="15.75" customHeight="1" x14ac:dyDescent="0.25">
      <c r="C24" s="137"/>
      <c r="D24" s="137"/>
      <c r="E24" s="137"/>
    </row>
    <row r="25" spans="1:24" ht="15.75" customHeight="1" x14ac:dyDescent="0.25">
      <c r="B25" s="132" t="s">
        <v>111</v>
      </c>
      <c r="C25" s="185"/>
      <c r="D25" s="185"/>
      <c r="E25" s="185"/>
    </row>
    <row r="26" spans="1:24" ht="15.75" customHeight="1" x14ac:dyDescent="0.25">
      <c r="B26" s="576" t="s">
        <v>352</v>
      </c>
      <c r="C26" s="576"/>
      <c r="D26" s="576"/>
      <c r="E26" s="576"/>
      <c r="F26" s="576"/>
      <c r="G26" s="576"/>
    </row>
    <row r="27" spans="1:24" ht="15.75" customHeight="1" x14ac:dyDescent="0.25">
      <c r="C27" s="185"/>
      <c r="D27" s="185"/>
      <c r="E27" s="185"/>
    </row>
    <row r="28" spans="1:24" ht="15.75" customHeight="1" x14ac:dyDescent="0.25">
      <c r="B28" s="576" t="s">
        <v>115</v>
      </c>
      <c r="C28" s="576"/>
      <c r="D28" s="576"/>
      <c r="E28" s="576"/>
      <c r="F28" s="576"/>
      <c r="G28" s="576"/>
    </row>
    <row r="29" spans="1:24" ht="15.75" customHeight="1" x14ac:dyDescent="0.25">
      <c r="B29" s="179"/>
      <c r="C29" s="179"/>
      <c r="D29" s="179"/>
      <c r="E29" s="179"/>
      <c r="F29" s="179"/>
    </row>
    <row r="30" spans="1:24" ht="15.75" customHeight="1" x14ac:dyDescent="0.25">
      <c r="B30" s="576" t="s">
        <v>139</v>
      </c>
      <c r="C30" s="576"/>
      <c r="D30" s="576"/>
      <c r="E30" s="576"/>
      <c r="F30" s="576"/>
      <c r="G30" s="576"/>
    </row>
    <row r="31" spans="1:24" ht="15.75" customHeight="1" x14ac:dyDescent="0.25">
      <c r="B31" s="589" t="s">
        <v>138</v>
      </c>
      <c r="C31" s="576"/>
      <c r="D31" s="576"/>
      <c r="E31" s="576"/>
      <c r="F31" s="576"/>
      <c r="G31" s="576"/>
    </row>
    <row r="32" spans="1:24" ht="15.75" customHeight="1" x14ac:dyDescent="0.25">
      <c r="B32" s="179"/>
      <c r="C32" s="179"/>
      <c r="D32" s="179"/>
      <c r="E32" s="179"/>
      <c r="F32" s="179"/>
    </row>
    <row r="33" spans="2:20" ht="15.75" customHeight="1" x14ac:dyDescent="0.25">
      <c r="B33" s="131" t="s">
        <v>98</v>
      </c>
      <c r="C33" s="183" t="s">
        <v>101</v>
      </c>
      <c r="D33" s="183" t="s">
        <v>102</v>
      </c>
      <c r="E33" s="183"/>
      <c r="F33" s="179"/>
    </row>
    <row r="34" spans="2:20" ht="15.75" customHeight="1" x14ac:dyDescent="0.25">
      <c r="B34" s="135" t="s">
        <v>99</v>
      </c>
      <c r="C34" s="185" t="s">
        <v>236</v>
      </c>
      <c r="D34" s="185" t="s">
        <v>105</v>
      </c>
      <c r="E34" s="185"/>
      <c r="F34" s="179"/>
    </row>
    <row r="35" spans="2:20" ht="15.75" customHeight="1" x14ac:dyDescent="0.25">
      <c r="B35" s="135" t="s">
        <v>315</v>
      </c>
      <c r="C35" s="185" t="s">
        <v>234</v>
      </c>
      <c r="D35" s="185" t="s">
        <v>235</v>
      </c>
      <c r="E35" s="185"/>
      <c r="F35" s="179"/>
    </row>
    <row r="36" spans="2:20" ht="15.75" customHeight="1" x14ac:dyDescent="0.25">
      <c r="B36" s="135" t="s">
        <v>316</v>
      </c>
      <c r="C36" s="185" t="s">
        <v>234</v>
      </c>
      <c r="D36" s="185" t="s">
        <v>235</v>
      </c>
      <c r="E36" s="185"/>
      <c r="F36" s="179"/>
    </row>
    <row r="37" spans="2:20" ht="15.75" customHeight="1" x14ac:dyDescent="0.25">
      <c r="C37" s="185"/>
      <c r="D37" s="185"/>
      <c r="E37" s="185"/>
      <c r="F37" s="179"/>
    </row>
    <row r="38" spans="2:20" ht="15.75" customHeight="1" x14ac:dyDescent="0.25">
      <c r="B38" s="572" t="s">
        <v>214</v>
      </c>
      <c r="C38" s="572"/>
      <c r="D38" s="572"/>
      <c r="E38" s="572"/>
      <c r="F38" s="572"/>
      <c r="G38" s="572"/>
      <c r="H38" s="572"/>
      <c r="I38" s="572"/>
    </row>
    <row r="39" spans="2:20" ht="15.75" customHeight="1" x14ac:dyDescent="0.25">
      <c r="B39" s="128" t="s">
        <v>215</v>
      </c>
      <c r="C39" s="185"/>
      <c r="D39" s="185"/>
      <c r="E39" s="185"/>
    </row>
    <row r="40" spans="2:20" ht="15.75" customHeight="1" x14ac:dyDescent="0.25">
      <c r="B40" s="226"/>
      <c r="C40" s="219"/>
      <c r="D40" s="219"/>
      <c r="E40" s="219"/>
      <c r="F40" s="195"/>
      <c r="G40" s="219"/>
      <c r="H40" s="195"/>
      <c r="I40" s="195"/>
      <c r="J40" s="195"/>
      <c r="K40" s="195"/>
      <c r="L40" s="195"/>
      <c r="M40" s="195"/>
      <c r="N40" s="195"/>
      <c r="O40" s="195"/>
      <c r="P40" s="195"/>
      <c r="Q40" s="195"/>
      <c r="R40" s="195"/>
      <c r="S40" s="195"/>
    </row>
    <row r="41" spans="2:20" ht="15.75" customHeight="1" x14ac:dyDescent="0.25">
      <c r="R41" s="305" t="s">
        <v>355</v>
      </c>
      <c r="S41" s="306"/>
      <c r="T41" s="200"/>
    </row>
    <row r="42" spans="2:20" ht="15.75" customHeight="1" x14ac:dyDescent="0.25">
      <c r="B42" s="191" t="s">
        <v>354</v>
      </c>
      <c r="C42" s="193" t="s">
        <v>2</v>
      </c>
      <c r="D42" s="193"/>
      <c r="E42" s="193"/>
      <c r="F42" s="193" t="s">
        <v>34</v>
      </c>
      <c r="G42" s="193" t="s">
        <v>35</v>
      </c>
      <c r="H42" s="193"/>
      <c r="I42" s="193"/>
      <c r="J42" s="193"/>
      <c r="K42" s="193"/>
      <c r="L42" s="193"/>
      <c r="M42" s="193" t="s">
        <v>36</v>
      </c>
      <c r="N42" s="193" t="s">
        <v>37</v>
      </c>
      <c r="O42" s="194"/>
      <c r="P42" s="194"/>
      <c r="Q42" s="194"/>
      <c r="R42" s="195" t="s">
        <v>81</v>
      </c>
      <c r="S42" s="196"/>
      <c r="T42" s="200"/>
    </row>
    <row r="43" spans="2:20" ht="15.75" customHeight="1" x14ac:dyDescent="0.25">
      <c r="B43" s="197"/>
      <c r="C43" s="146"/>
      <c r="D43" s="146"/>
      <c r="E43" s="146"/>
      <c r="F43" s="146"/>
      <c r="G43" s="146"/>
      <c r="H43" s="146"/>
      <c r="I43" s="146"/>
      <c r="J43" s="146"/>
      <c r="K43" s="146"/>
      <c r="L43" s="146"/>
      <c r="M43" s="146"/>
      <c r="N43" s="146"/>
      <c r="O43" s="136"/>
      <c r="P43" s="136"/>
      <c r="Q43" s="136"/>
      <c r="R43" s="305"/>
      <c r="S43" s="306"/>
      <c r="T43" s="200"/>
    </row>
    <row r="44" spans="2:20" ht="15.75" customHeight="1" x14ac:dyDescent="0.25">
      <c r="B44" s="197"/>
      <c r="C44" s="146"/>
      <c r="D44" s="146"/>
      <c r="E44" s="146"/>
      <c r="F44" s="146"/>
      <c r="G44" s="146"/>
      <c r="H44" s="146"/>
      <c r="I44" s="146"/>
      <c r="J44" s="146"/>
      <c r="K44" s="146"/>
      <c r="L44" s="146"/>
      <c r="M44" s="146"/>
      <c r="N44" s="146"/>
      <c r="O44" s="136"/>
      <c r="P44" s="136"/>
      <c r="Q44" s="136"/>
      <c r="R44" s="305"/>
      <c r="S44" s="306"/>
      <c r="T44" s="200"/>
    </row>
    <row r="45" spans="2:20" ht="15.75" customHeight="1" x14ac:dyDescent="0.25">
      <c r="B45" s="197"/>
      <c r="C45" s="146"/>
      <c r="D45" s="146"/>
      <c r="E45" s="146"/>
      <c r="F45" s="146"/>
      <c r="G45" s="146"/>
      <c r="H45" s="146"/>
      <c r="I45" s="146"/>
      <c r="J45" s="146"/>
      <c r="K45" s="146"/>
      <c r="L45" s="146"/>
      <c r="M45" s="146"/>
      <c r="N45" s="146"/>
      <c r="O45" s="136"/>
      <c r="P45" s="136"/>
      <c r="Q45" s="136"/>
      <c r="R45" s="305"/>
      <c r="S45" s="306"/>
      <c r="T45" s="200"/>
    </row>
    <row r="46" spans="2:20" ht="15.75" customHeight="1" x14ac:dyDescent="0.25">
      <c r="B46" s="197"/>
      <c r="C46" s="146"/>
      <c r="D46" s="146"/>
      <c r="E46" s="146"/>
      <c r="F46" s="146"/>
      <c r="G46" s="146"/>
      <c r="H46" s="146"/>
      <c r="I46" s="146"/>
      <c r="J46" s="146"/>
      <c r="K46" s="146"/>
      <c r="L46" s="146"/>
      <c r="M46" s="146"/>
      <c r="N46" s="146"/>
      <c r="O46" s="136"/>
      <c r="P46" s="136"/>
      <c r="Q46" s="136"/>
    </row>
    <row r="47" spans="2:20" ht="15.75" customHeight="1" x14ac:dyDescent="0.25">
      <c r="B47" s="197"/>
      <c r="C47" s="146"/>
      <c r="D47" s="146"/>
      <c r="E47" s="146"/>
      <c r="F47" s="146"/>
      <c r="G47" s="146"/>
      <c r="H47" s="146"/>
      <c r="I47" s="146"/>
      <c r="J47" s="146"/>
      <c r="K47" s="146"/>
      <c r="L47" s="146"/>
      <c r="M47" s="146"/>
      <c r="N47" s="146"/>
      <c r="O47" s="136"/>
      <c r="P47" s="212"/>
      <c r="Q47" s="212"/>
      <c r="R47" s="144"/>
      <c r="S47" s="144"/>
      <c r="T47" s="147"/>
    </row>
    <row r="48" spans="2:20" ht="15.75" customHeight="1" x14ac:dyDescent="0.25">
      <c r="B48" s="147"/>
      <c r="C48" s="146"/>
      <c r="D48" s="146"/>
      <c r="E48" s="146"/>
      <c r="F48" s="146"/>
      <c r="P48" s="144"/>
      <c r="Q48" s="144"/>
      <c r="R48" s="144"/>
      <c r="S48" s="144"/>
      <c r="T48" s="147"/>
    </row>
    <row r="49" spans="2:23" ht="15.75" customHeight="1" x14ac:dyDescent="0.25">
      <c r="B49" s="147"/>
      <c r="C49" s="146"/>
      <c r="D49" s="146"/>
      <c r="E49" s="146"/>
      <c r="F49" s="146"/>
      <c r="P49" s="144"/>
      <c r="Q49" s="144"/>
      <c r="R49" s="144"/>
      <c r="S49" s="144"/>
      <c r="T49" s="147"/>
    </row>
    <row r="50" spans="2:23" ht="15.75" customHeight="1" x14ac:dyDescent="0.25">
      <c r="P50" s="220"/>
      <c r="Q50" s="144"/>
      <c r="R50" s="144"/>
      <c r="S50" s="144"/>
      <c r="T50" s="221"/>
    </row>
    <row r="51" spans="2:23" ht="15.75" customHeight="1" x14ac:dyDescent="0.25">
      <c r="P51" s="144"/>
      <c r="Q51" s="144"/>
      <c r="R51" s="144"/>
      <c r="S51" s="144"/>
      <c r="T51" s="147"/>
    </row>
    <row r="52" spans="2:23" ht="15.75" customHeight="1" x14ac:dyDescent="0.25">
      <c r="V52" s="135" t="s">
        <v>301</v>
      </c>
      <c r="W52" s="173">
        <f>W22</f>
        <v>509373</v>
      </c>
    </row>
    <row r="53" spans="2:23" ht="15.75" customHeight="1" x14ac:dyDescent="0.25"/>
    <row r="54" spans="2:23" ht="15.75" customHeight="1" x14ac:dyDescent="0.25"/>
    <row r="55" spans="2:23" ht="15.75" customHeight="1" x14ac:dyDescent="0.25"/>
    <row r="56" spans="2:23" ht="15.75" customHeight="1" x14ac:dyDescent="0.25"/>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8:I38"/>
    <mergeCell ref="B31:G31"/>
    <mergeCell ref="B30:G30"/>
    <mergeCell ref="B26:G26"/>
    <mergeCell ref="B28:G28"/>
  </mergeCells>
  <conditionalFormatting sqref="A7:P21 U7:X21 R7:S21">
    <cfRule type="expression" dxfId="8" priority="1">
      <formula>MOD(ROW(),2)=0</formula>
    </cfRule>
  </conditionalFormatting>
  <hyperlinks>
    <hyperlink ref="B31" r:id="rId1"/>
  </hyperlinks>
  <printOptions horizontalCentered="1" gridLines="1"/>
  <pageMargins left="0" right="0" top="0.75" bottom="0.75" header="0.3" footer="0.3"/>
  <pageSetup scale="48" orientation="landscape" horizontalDpi="1200" verticalDpi="1200" r:id="rId2"/>
  <legacy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F7" activePane="bottomRight" state="frozen"/>
      <selection pane="topRight" activeCell="C1" sqref="C1"/>
      <selection pane="bottomLeft" activeCell="A7" sqref="A7"/>
      <selection pane="bottomRight" activeCell="O12" sqref="O12"/>
    </sheetView>
  </sheetViews>
  <sheetFormatPr defaultColWidth="9.140625" defaultRowHeight="15" x14ac:dyDescent="0.25"/>
  <cols>
    <col min="1" max="1" width="7.85546875" style="135" customWidth="1"/>
    <col min="2" max="2" width="55.85546875" style="135" customWidth="1"/>
    <col min="3" max="3" width="33.42578125" style="135" bestFit="1" customWidth="1"/>
    <col min="4" max="4" width="14.28515625" style="135" bestFit="1" customWidth="1"/>
    <col min="5" max="5" width="9.5703125" style="135" customWidth="1"/>
    <col min="6" max="6" width="19.28515625" style="135" customWidth="1"/>
    <col min="7" max="7" width="23" style="137" bestFit="1" customWidth="1"/>
    <col min="8" max="8" width="11.28515625" style="135" customWidth="1"/>
    <col min="9" max="9" width="12.85546875" style="135" customWidth="1"/>
    <col min="10" max="10" width="13.42578125" style="135" customWidth="1"/>
    <col min="11" max="11" width="15.7109375" style="135" customWidth="1"/>
    <col min="12" max="12" width="9.7109375" style="135" customWidth="1"/>
    <col min="13" max="13" width="20.7109375" style="135" customWidth="1"/>
    <col min="14" max="14" width="14" style="135" bestFit="1" customWidth="1"/>
    <col min="15" max="15" width="13.7109375" style="135" customWidth="1"/>
    <col min="16" max="16" width="14.42578125" style="135" customWidth="1"/>
    <col min="17" max="17" width="3.7109375" style="135" customWidth="1"/>
    <col min="18" max="18" width="15.85546875" style="135" customWidth="1"/>
    <col min="19" max="19" width="14.140625" style="135" customWidth="1"/>
    <col min="20" max="20" width="3.7109375" style="141" customWidth="1"/>
    <col min="21" max="21" width="12.7109375" style="135" customWidth="1"/>
    <col min="22" max="22" width="14.7109375" style="135" customWidth="1"/>
    <col min="23" max="23" width="12" style="135" customWidth="1"/>
    <col min="24" max="24" width="14.28515625" style="135" customWidth="1"/>
    <col min="25" max="16384" width="9.140625" style="135"/>
  </cols>
  <sheetData>
    <row r="1" spans="1:24" ht="15.75" customHeight="1" x14ac:dyDescent="0.25">
      <c r="A1" s="134" t="s">
        <v>361</v>
      </c>
    </row>
    <row r="2" spans="1:24" ht="15.75" customHeight="1" x14ac:dyDescent="0.25">
      <c r="A2" s="138" t="str">
        <f>'#4080 University Prep Academy'!A2</f>
        <v>Federal Grant Allocations/Reimbursements as of: 06/30/2023</v>
      </c>
      <c r="B2" s="202"/>
      <c r="N2" s="140"/>
      <c r="O2" s="140"/>
      <c r="Q2" s="141"/>
      <c r="R2" s="141"/>
      <c r="S2" s="141"/>
    </row>
    <row r="3" spans="1:24" ht="15.75" customHeight="1" x14ac:dyDescent="0.25">
      <c r="A3" s="142" t="s">
        <v>94</v>
      </c>
      <c r="B3" s="132"/>
      <c r="D3" s="132"/>
      <c r="E3" s="132"/>
      <c r="F3" s="132"/>
      <c r="Q3" s="141"/>
      <c r="R3" s="141"/>
      <c r="S3" s="141"/>
      <c r="U3" s="136"/>
      <c r="V3" s="143"/>
    </row>
    <row r="4" spans="1:24" ht="15.75" customHeight="1" x14ac:dyDescent="0.25">
      <c r="A4" s="132" t="s">
        <v>147</v>
      </c>
      <c r="N4" s="145"/>
      <c r="O4" s="145"/>
      <c r="P4" s="145"/>
      <c r="Q4" s="146"/>
      <c r="R4" s="141"/>
      <c r="S4" s="141"/>
      <c r="T4" s="146"/>
      <c r="U4" s="574" t="s">
        <v>211</v>
      </c>
      <c r="V4" s="574"/>
      <c r="W4" s="574"/>
      <c r="X4" s="147"/>
    </row>
    <row r="5" spans="1:24" ht="15.75" thickBot="1" x14ac:dyDescent="0.3">
      <c r="H5" s="148"/>
      <c r="I5" s="148"/>
      <c r="N5" s="145"/>
      <c r="O5" s="145"/>
      <c r="P5" s="145"/>
      <c r="Q5" s="146"/>
      <c r="R5" s="150"/>
      <c r="S5" s="150"/>
      <c r="T5" s="146"/>
      <c r="U5" s="577"/>
      <c r="V5" s="577"/>
      <c r="W5" s="577"/>
      <c r="X5" s="151"/>
    </row>
    <row r="6" spans="1:24" s="205" customFormat="1" ht="85.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4" s="217" customFormat="1" ht="15.75" customHeight="1" x14ac:dyDescent="0.25">
      <c r="A7" s="160">
        <v>4253</v>
      </c>
      <c r="B7" s="217" t="s">
        <v>114</v>
      </c>
      <c r="C7" s="217" t="s">
        <v>108</v>
      </c>
      <c r="D7" s="160" t="s">
        <v>216</v>
      </c>
      <c r="E7" s="160" t="s">
        <v>240</v>
      </c>
      <c r="F7" s="217" t="s">
        <v>217</v>
      </c>
      <c r="G7" s="217" t="s">
        <v>7</v>
      </c>
      <c r="H7" s="324">
        <v>2.7199999999999998E-2</v>
      </c>
      <c r="I7" s="324">
        <v>0.15010000000000001</v>
      </c>
      <c r="J7" s="164">
        <v>45107</v>
      </c>
      <c r="K7" s="164">
        <v>45108</v>
      </c>
      <c r="L7" s="164">
        <v>44743</v>
      </c>
      <c r="M7" s="160" t="s">
        <v>212</v>
      </c>
      <c r="N7" s="438">
        <v>6555</v>
      </c>
      <c r="O7" s="560">
        <v>0</v>
      </c>
      <c r="P7" s="404">
        <f>N7+O7</f>
        <v>6555</v>
      </c>
      <c r="Q7" s="559"/>
      <c r="R7" s="438">
        <v>0</v>
      </c>
      <c r="S7" s="404">
        <f>P7-R7</f>
        <v>6555</v>
      </c>
      <c r="T7" s="558"/>
      <c r="U7" s="438">
        <v>6555</v>
      </c>
      <c r="V7" s="560">
        <v>0</v>
      </c>
      <c r="W7" s="482">
        <f>U7+V7</f>
        <v>6555</v>
      </c>
      <c r="X7" s="562">
        <v>0</v>
      </c>
    </row>
    <row r="8" spans="1:24" s="144" customFormat="1" ht="15.75" customHeight="1" x14ac:dyDescent="0.25">
      <c r="A8" s="160">
        <v>4423</v>
      </c>
      <c r="B8" s="144" t="s">
        <v>210</v>
      </c>
      <c r="C8" s="218" t="s">
        <v>305</v>
      </c>
      <c r="D8" s="160" t="s">
        <v>183</v>
      </c>
      <c r="E8" s="160" t="s">
        <v>242</v>
      </c>
      <c r="F8" s="144" t="s">
        <v>196</v>
      </c>
      <c r="G8" s="217" t="s">
        <v>7</v>
      </c>
      <c r="H8" s="324">
        <v>2.7199999999999998E-2</v>
      </c>
      <c r="I8" s="324">
        <v>0.15010000000000001</v>
      </c>
      <c r="J8" s="164">
        <v>45199</v>
      </c>
      <c r="K8" s="164">
        <v>45214</v>
      </c>
      <c r="L8" s="164">
        <v>44201</v>
      </c>
      <c r="M8" s="160" t="s">
        <v>192</v>
      </c>
      <c r="N8" s="384">
        <v>33043.58</v>
      </c>
      <c r="O8" s="391">
        <v>0</v>
      </c>
      <c r="P8" s="390">
        <f>N8+O8</f>
        <v>33043.58</v>
      </c>
      <c r="Q8" s="133"/>
      <c r="R8" s="384">
        <v>21445.58</v>
      </c>
      <c r="S8" s="390">
        <f>P8-R8</f>
        <v>11598</v>
      </c>
      <c r="T8" s="286"/>
      <c r="U8" s="384">
        <v>0</v>
      </c>
      <c r="V8" s="391">
        <v>0</v>
      </c>
      <c r="W8" s="483">
        <f>U8+V8</f>
        <v>0</v>
      </c>
      <c r="X8" s="442">
        <f>S8-W8</f>
        <v>11598</v>
      </c>
    </row>
    <row r="9" spans="1:24" ht="15.75" customHeight="1" x14ac:dyDescent="0.25">
      <c r="A9" s="137">
        <v>4426</v>
      </c>
      <c r="B9" s="135" t="s">
        <v>320</v>
      </c>
      <c r="C9" s="293" t="s">
        <v>305</v>
      </c>
      <c r="D9" s="137" t="s">
        <v>183</v>
      </c>
      <c r="E9" s="137" t="s">
        <v>252</v>
      </c>
      <c r="F9" s="135" t="s">
        <v>184</v>
      </c>
      <c r="G9" s="238" t="s">
        <v>7</v>
      </c>
      <c r="H9" s="300">
        <v>2.7199999999999998E-2</v>
      </c>
      <c r="I9" s="300">
        <v>0.15010000000000001</v>
      </c>
      <c r="J9" s="171">
        <v>45199</v>
      </c>
      <c r="K9" s="171">
        <v>45214</v>
      </c>
      <c r="L9" s="171">
        <v>44201</v>
      </c>
      <c r="M9" s="137" t="s">
        <v>190</v>
      </c>
      <c r="N9" s="384">
        <v>55609.9</v>
      </c>
      <c r="O9" s="385">
        <v>0</v>
      </c>
      <c r="P9" s="386">
        <f>N9+O9</f>
        <v>55609.9</v>
      </c>
      <c r="Q9" s="130"/>
      <c r="R9" s="399">
        <v>0</v>
      </c>
      <c r="S9" s="386">
        <f t="shared" ref="S9:S13" si="0">P9-R9</f>
        <v>55609.9</v>
      </c>
      <c r="T9" s="178"/>
      <c r="U9" s="399">
        <v>0</v>
      </c>
      <c r="V9" s="385">
        <v>0</v>
      </c>
      <c r="W9" s="484">
        <f t="shared" ref="W9:W13" si="1">U9+V9</f>
        <v>0</v>
      </c>
      <c r="X9" s="458">
        <f t="shared" ref="X9:X13" si="2">S9-W9</f>
        <v>55609.9</v>
      </c>
    </row>
    <row r="10" spans="1:24" ht="15.75" customHeight="1" x14ac:dyDescent="0.25">
      <c r="A10" s="137">
        <v>4427</v>
      </c>
      <c r="B10" s="135" t="s">
        <v>193</v>
      </c>
      <c r="C10" s="293" t="s">
        <v>305</v>
      </c>
      <c r="D10" s="137" t="s">
        <v>183</v>
      </c>
      <c r="E10" s="137" t="s">
        <v>249</v>
      </c>
      <c r="F10" s="135" t="s">
        <v>195</v>
      </c>
      <c r="G10" s="238" t="s">
        <v>7</v>
      </c>
      <c r="H10" s="300">
        <v>2.7199999999999998E-2</v>
      </c>
      <c r="I10" s="300">
        <v>0.15010000000000001</v>
      </c>
      <c r="J10" s="171">
        <v>45199</v>
      </c>
      <c r="K10" s="171">
        <v>45214</v>
      </c>
      <c r="L10" s="171">
        <v>44201</v>
      </c>
      <c r="M10" s="137" t="s">
        <v>191</v>
      </c>
      <c r="N10" s="384">
        <v>6981.04</v>
      </c>
      <c r="O10" s="385">
        <v>0</v>
      </c>
      <c r="P10" s="386">
        <f t="shared" ref="P10:P12" si="3">N10+O10</f>
        <v>6981.04</v>
      </c>
      <c r="Q10" s="130"/>
      <c r="R10" s="399">
        <v>5928.18</v>
      </c>
      <c r="S10" s="386">
        <f t="shared" si="0"/>
        <v>1052.8599999999997</v>
      </c>
      <c r="T10" s="178"/>
      <c r="U10" s="399">
        <v>0</v>
      </c>
      <c r="V10" s="385">
        <v>0</v>
      </c>
      <c r="W10" s="484">
        <f t="shared" si="1"/>
        <v>0</v>
      </c>
      <c r="X10" s="458">
        <f t="shared" si="2"/>
        <v>1052.8599999999997</v>
      </c>
    </row>
    <row r="11" spans="1:24" ht="15.75" customHeight="1" x14ac:dyDescent="0.25">
      <c r="A11" s="137">
        <v>4452</v>
      </c>
      <c r="B11" s="135" t="s">
        <v>204</v>
      </c>
      <c r="C11" s="293" t="s">
        <v>200</v>
      </c>
      <c r="D11" s="137" t="s">
        <v>201</v>
      </c>
      <c r="E11" s="137" t="s">
        <v>245</v>
      </c>
      <c r="F11" s="135" t="s">
        <v>205</v>
      </c>
      <c r="G11" s="238" t="s">
        <v>7</v>
      </c>
      <c r="H11" s="300">
        <v>0.05</v>
      </c>
      <c r="I11" s="300">
        <v>0.15010000000000001</v>
      </c>
      <c r="J11" s="171">
        <v>45565</v>
      </c>
      <c r="K11" s="171">
        <v>45580</v>
      </c>
      <c r="L11" s="171">
        <v>44279</v>
      </c>
      <c r="M11" s="137" t="s">
        <v>203</v>
      </c>
      <c r="N11" s="384">
        <v>59788.85</v>
      </c>
      <c r="O11" s="385">
        <v>9.36</v>
      </c>
      <c r="P11" s="386">
        <f>N11+O11</f>
        <v>59798.21</v>
      </c>
      <c r="Q11" s="130"/>
      <c r="R11" s="399">
        <v>12433.33</v>
      </c>
      <c r="S11" s="386">
        <f t="shared" si="0"/>
        <v>47364.88</v>
      </c>
      <c r="T11" s="178"/>
      <c r="U11" s="399">
        <v>0</v>
      </c>
      <c r="V11" s="385">
        <v>0</v>
      </c>
      <c r="W11" s="484">
        <f t="shared" si="1"/>
        <v>0</v>
      </c>
      <c r="X11" s="458">
        <f t="shared" si="2"/>
        <v>47364.88</v>
      </c>
    </row>
    <row r="12" spans="1:24" ht="15.75" customHeight="1" x14ac:dyDescent="0.25">
      <c r="A12" s="137">
        <v>4459</v>
      </c>
      <c r="B12" s="135" t="s">
        <v>243</v>
      </c>
      <c r="C12" s="293" t="s">
        <v>200</v>
      </c>
      <c r="D12" s="137" t="s">
        <v>201</v>
      </c>
      <c r="E12" s="137" t="s">
        <v>244</v>
      </c>
      <c r="F12" s="135" t="s">
        <v>202</v>
      </c>
      <c r="G12" s="238" t="s">
        <v>7</v>
      </c>
      <c r="H12" s="300">
        <v>0.05</v>
      </c>
      <c r="I12" s="300">
        <v>0.15010000000000001</v>
      </c>
      <c r="J12" s="171">
        <v>45565</v>
      </c>
      <c r="K12" s="171">
        <v>45580</v>
      </c>
      <c r="L12" s="171">
        <v>44279</v>
      </c>
      <c r="M12" s="137" t="s">
        <v>203</v>
      </c>
      <c r="N12" s="384">
        <v>239155.4</v>
      </c>
      <c r="O12" s="385">
        <v>37.46</v>
      </c>
      <c r="P12" s="386">
        <f t="shared" si="3"/>
        <v>239192.86</v>
      </c>
      <c r="Q12" s="130"/>
      <c r="R12" s="399">
        <v>0</v>
      </c>
      <c r="S12" s="386">
        <f t="shared" si="0"/>
        <v>239192.86</v>
      </c>
      <c r="T12" s="178"/>
      <c r="U12" s="399">
        <v>0</v>
      </c>
      <c r="V12" s="385">
        <v>0</v>
      </c>
      <c r="W12" s="484">
        <f t="shared" si="1"/>
        <v>0</v>
      </c>
      <c r="X12" s="458">
        <f t="shared" si="2"/>
        <v>239192.86</v>
      </c>
    </row>
    <row r="13" spans="1:24" ht="15.75" customHeight="1" x14ac:dyDescent="0.25">
      <c r="A13" s="137">
        <v>4464</v>
      </c>
      <c r="B13" s="135" t="s">
        <v>307</v>
      </c>
      <c r="C13" s="293" t="s">
        <v>313</v>
      </c>
      <c r="D13" s="137" t="s">
        <v>183</v>
      </c>
      <c r="E13" s="137" t="s">
        <v>279</v>
      </c>
      <c r="F13" s="135" t="s">
        <v>280</v>
      </c>
      <c r="G13" s="238" t="s">
        <v>7</v>
      </c>
      <c r="H13" s="300">
        <v>0.05</v>
      </c>
      <c r="I13" s="300">
        <v>0.15010000000000001</v>
      </c>
      <c r="J13" s="171">
        <v>45199</v>
      </c>
      <c r="K13" s="171">
        <v>45214</v>
      </c>
      <c r="L13" s="171">
        <v>44201</v>
      </c>
      <c r="M13" s="300" t="s">
        <v>309</v>
      </c>
      <c r="N13" s="435">
        <v>36973.03</v>
      </c>
      <c r="O13" s="401">
        <v>0</v>
      </c>
      <c r="P13" s="402">
        <f>N13+O13</f>
        <v>36973.03</v>
      </c>
      <c r="Q13" s="178"/>
      <c r="R13" s="435">
        <v>0</v>
      </c>
      <c r="S13" s="402">
        <f t="shared" si="0"/>
        <v>36973.03</v>
      </c>
      <c r="T13" s="178"/>
      <c r="U13" s="435">
        <v>0</v>
      </c>
      <c r="V13" s="401">
        <v>0</v>
      </c>
      <c r="W13" s="485">
        <f t="shared" si="1"/>
        <v>0</v>
      </c>
      <c r="X13" s="458">
        <f t="shared" si="2"/>
        <v>36973.03</v>
      </c>
    </row>
    <row r="14" spans="1:24" ht="15.75" customHeight="1" thickBot="1" x14ac:dyDescent="0.3">
      <c r="C14" s="137"/>
      <c r="D14" s="137"/>
      <c r="E14" s="137"/>
      <c r="H14" s="170"/>
      <c r="I14" s="170"/>
      <c r="J14" s="201"/>
      <c r="K14" s="201"/>
      <c r="L14" s="201" t="s">
        <v>91</v>
      </c>
      <c r="M14" s="175" t="s">
        <v>38</v>
      </c>
      <c r="N14" s="387">
        <f>SUM(N7:N13)</f>
        <v>438106.80000000005</v>
      </c>
      <c r="O14" s="388">
        <f>SUM(O7:O13)</f>
        <v>46.82</v>
      </c>
      <c r="P14" s="389">
        <f>SUM(P7:P13)</f>
        <v>438153.62</v>
      </c>
      <c r="Q14" s="130"/>
      <c r="R14" s="387">
        <f>SUM(R7:R13)</f>
        <v>39807.090000000004</v>
      </c>
      <c r="S14" s="389">
        <f>SUM(S7:S13)</f>
        <v>398346.53</v>
      </c>
      <c r="T14" s="130"/>
      <c r="U14" s="387">
        <f>SUM(U7:U13)</f>
        <v>6555</v>
      </c>
      <c r="V14" s="388">
        <f>SUM(V7:V13)</f>
        <v>0</v>
      </c>
      <c r="W14" s="486">
        <f>SUM(W7:W13)</f>
        <v>6555</v>
      </c>
      <c r="X14" s="489">
        <f>SUM(X7:X13)</f>
        <v>391791.53</v>
      </c>
    </row>
    <row r="15" spans="1:24" ht="15.75" customHeight="1" thickTop="1" x14ac:dyDescent="0.25">
      <c r="B15" s="224"/>
      <c r="C15" s="137"/>
      <c r="D15" s="137"/>
      <c r="E15" s="137"/>
      <c r="J15" s="201"/>
      <c r="K15" s="201"/>
      <c r="L15" s="201"/>
      <c r="M15" s="175"/>
      <c r="N15" s="173"/>
      <c r="O15" s="173"/>
      <c r="P15" s="173"/>
      <c r="Q15" s="173"/>
      <c r="R15" s="173"/>
      <c r="S15" s="173"/>
      <c r="T15" s="172"/>
    </row>
    <row r="16" spans="1:24" ht="15.75" customHeight="1" x14ac:dyDescent="0.25">
      <c r="C16" s="137"/>
      <c r="D16" s="137"/>
      <c r="E16" s="137"/>
    </row>
    <row r="17" spans="2:20" ht="15.75" customHeight="1" x14ac:dyDescent="0.25">
      <c r="B17" s="132" t="s">
        <v>111</v>
      </c>
      <c r="C17" s="185"/>
      <c r="D17" s="185"/>
      <c r="E17" s="185"/>
    </row>
    <row r="18" spans="2:20" ht="15.75" customHeight="1" x14ac:dyDescent="0.25">
      <c r="B18" s="576" t="s">
        <v>352</v>
      </c>
      <c r="C18" s="576"/>
      <c r="D18" s="576"/>
      <c r="E18" s="576"/>
      <c r="F18" s="576"/>
      <c r="G18" s="576"/>
    </row>
    <row r="19" spans="2:20" ht="15.75" customHeight="1" x14ac:dyDescent="0.25">
      <c r="C19" s="185"/>
      <c r="D19" s="185"/>
      <c r="E19" s="185"/>
    </row>
    <row r="20" spans="2:20" ht="15.75" customHeight="1" x14ac:dyDescent="0.25">
      <c r="B20" s="576" t="s">
        <v>115</v>
      </c>
      <c r="C20" s="576"/>
      <c r="D20" s="576"/>
      <c r="E20" s="576"/>
      <c r="F20" s="576"/>
      <c r="G20" s="576"/>
    </row>
    <row r="21" spans="2:20" ht="15.75" customHeight="1" x14ac:dyDescent="0.25">
      <c r="B21" s="179"/>
      <c r="C21" s="179"/>
      <c r="D21" s="179"/>
      <c r="E21" s="179"/>
      <c r="F21" s="179"/>
    </row>
    <row r="22" spans="2:20" ht="15.75" customHeight="1" x14ac:dyDescent="0.25">
      <c r="B22" s="576" t="s">
        <v>139</v>
      </c>
      <c r="C22" s="576"/>
      <c r="D22" s="576"/>
      <c r="E22" s="576"/>
      <c r="F22" s="576"/>
      <c r="G22" s="576"/>
    </row>
    <row r="23" spans="2:20" ht="15.75" customHeight="1" x14ac:dyDescent="0.25">
      <c r="B23" s="589" t="s">
        <v>138</v>
      </c>
      <c r="C23" s="576"/>
      <c r="D23" s="576"/>
      <c r="E23" s="576"/>
      <c r="F23" s="576"/>
      <c r="G23" s="576"/>
    </row>
    <row r="24" spans="2:20" ht="15.75" customHeight="1" x14ac:dyDescent="0.25">
      <c r="B24" s="179"/>
      <c r="C24" s="179"/>
      <c r="D24" s="179"/>
      <c r="E24" s="179"/>
      <c r="F24" s="179"/>
    </row>
    <row r="25" spans="2:20" ht="15.75" customHeight="1" x14ac:dyDescent="0.25">
      <c r="B25" s="131" t="s">
        <v>98</v>
      </c>
      <c r="C25" s="183" t="s">
        <v>101</v>
      </c>
      <c r="D25" s="183" t="s">
        <v>102</v>
      </c>
      <c r="E25" s="183"/>
      <c r="F25" s="179"/>
    </row>
    <row r="26" spans="2:20" ht="15.75" customHeight="1" x14ac:dyDescent="0.25">
      <c r="B26" s="135" t="s">
        <v>315</v>
      </c>
      <c r="C26" s="185" t="s">
        <v>234</v>
      </c>
      <c r="D26" s="185" t="s">
        <v>235</v>
      </c>
      <c r="E26" s="185"/>
    </row>
    <row r="27" spans="2:20" ht="15.75" customHeight="1" x14ac:dyDescent="0.25">
      <c r="B27" s="135" t="s">
        <v>316</v>
      </c>
      <c r="C27" s="185" t="s">
        <v>234</v>
      </c>
      <c r="D27" s="185" t="s">
        <v>235</v>
      </c>
      <c r="E27" s="185"/>
    </row>
    <row r="28" spans="2:20" ht="15.75" customHeight="1" x14ac:dyDescent="0.25">
      <c r="C28" s="185"/>
      <c r="D28" s="185"/>
      <c r="E28" s="185"/>
    </row>
    <row r="29" spans="2:20" ht="15.75" customHeight="1" x14ac:dyDescent="0.25">
      <c r="B29" s="572" t="s">
        <v>214</v>
      </c>
      <c r="C29" s="572"/>
      <c r="D29" s="572"/>
      <c r="E29" s="572"/>
      <c r="F29" s="572"/>
      <c r="G29" s="572"/>
      <c r="H29" s="572"/>
      <c r="I29" s="572"/>
    </row>
    <row r="30" spans="2:20" ht="15.75" customHeight="1" x14ac:dyDescent="0.25">
      <c r="B30" s="128" t="s">
        <v>215</v>
      </c>
      <c r="C30" s="185"/>
      <c r="D30" s="185"/>
      <c r="E30" s="185"/>
    </row>
    <row r="31" spans="2:20" ht="15.75" customHeight="1" x14ac:dyDescent="0.25">
      <c r="B31" s="226"/>
      <c r="C31" s="219"/>
      <c r="D31" s="219"/>
      <c r="E31" s="219"/>
      <c r="F31" s="195"/>
      <c r="G31" s="219"/>
      <c r="H31" s="195"/>
      <c r="I31" s="195"/>
      <c r="J31" s="195"/>
      <c r="K31" s="195"/>
      <c r="L31" s="195"/>
      <c r="M31" s="195"/>
      <c r="N31" s="195"/>
      <c r="O31" s="195"/>
      <c r="P31" s="195"/>
      <c r="Q31" s="195"/>
      <c r="R31" s="195"/>
      <c r="S31" s="195"/>
    </row>
    <row r="32" spans="2:20" ht="15.75" customHeight="1" x14ac:dyDescent="0.25">
      <c r="C32" s="137"/>
      <c r="D32" s="137"/>
      <c r="E32" s="137"/>
      <c r="R32" s="305" t="s">
        <v>355</v>
      </c>
      <c r="S32" s="306"/>
      <c r="T32" s="200"/>
    </row>
    <row r="33" spans="2:20" ht="15.75" customHeight="1" x14ac:dyDescent="0.25">
      <c r="B33" s="191" t="s">
        <v>354</v>
      </c>
      <c r="C33" s="193" t="s">
        <v>2</v>
      </c>
      <c r="D33" s="193"/>
      <c r="E33" s="193"/>
      <c r="F33" s="193" t="s">
        <v>34</v>
      </c>
      <c r="G33" s="193" t="s">
        <v>35</v>
      </c>
      <c r="H33" s="193"/>
      <c r="I33" s="193"/>
      <c r="J33" s="193"/>
      <c r="K33" s="193"/>
      <c r="L33" s="193"/>
      <c r="M33" s="193" t="s">
        <v>36</v>
      </c>
      <c r="N33" s="193" t="s">
        <v>37</v>
      </c>
      <c r="O33" s="194"/>
      <c r="P33" s="194"/>
      <c r="Q33" s="194"/>
      <c r="R33" s="195" t="s">
        <v>81</v>
      </c>
      <c r="S33" s="196"/>
      <c r="T33" s="200"/>
    </row>
    <row r="34" spans="2:20" ht="15.75" customHeight="1" x14ac:dyDescent="0.25">
      <c r="B34" s="197"/>
      <c r="C34" s="146"/>
      <c r="D34" s="146"/>
      <c r="E34" s="146"/>
      <c r="F34" s="146"/>
      <c r="G34" s="146"/>
      <c r="H34" s="146"/>
      <c r="I34" s="146"/>
      <c r="J34" s="146"/>
      <c r="K34" s="146"/>
      <c r="L34" s="146"/>
      <c r="M34" s="146"/>
      <c r="N34" s="146"/>
      <c r="O34" s="136"/>
      <c r="P34" s="136"/>
      <c r="Q34" s="136"/>
    </row>
    <row r="35" spans="2:20" ht="15.75" customHeight="1" x14ac:dyDescent="0.25">
      <c r="B35" s="197"/>
      <c r="C35" s="146"/>
      <c r="D35" s="146"/>
      <c r="E35" s="146"/>
      <c r="F35" s="146"/>
      <c r="G35" s="146"/>
      <c r="H35" s="146"/>
      <c r="I35" s="146"/>
      <c r="J35" s="146"/>
      <c r="K35" s="146"/>
      <c r="L35" s="146"/>
      <c r="M35" s="146"/>
      <c r="N35" s="146"/>
      <c r="O35" s="136"/>
      <c r="P35" s="136"/>
      <c r="Q35" s="136"/>
    </row>
    <row r="36" spans="2:20" ht="15.75" customHeight="1" x14ac:dyDescent="0.25">
      <c r="B36" s="197"/>
      <c r="C36" s="146"/>
      <c r="D36" s="146"/>
      <c r="E36" s="146"/>
      <c r="F36" s="146"/>
      <c r="G36" s="146"/>
      <c r="H36" s="146"/>
      <c r="I36" s="146"/>
      <c r="J36" s="146"/>
      <c r="K36" s="146"/>
      <c r="L36" s="146"/>
      <c r="M36" s="146"/>
      <c r="N36" s="146"/>
      <c r="O36" s="136"/>
      <c r="P36" s="136"/>
      <c r="Q36" s="136"/>
    </row>
    <row r="37" spans="2:20" ht="15.75" customHeight="1" x14ac:dyDescent="0.25">
      <c r="B37" s="197"/>
      <c r="C37" s="146"/>
      <c r="D37" s="146"/>
      <c r="E37" s="146"/>
      <c r="F37" s="146"/>
      <c r="G37" s="146"/>
      <c r="H37" s="146"/>
      <c r="I37" s="146"/>
      <c r="J37" s="146"/>
      <c r="K37" s="146"/>
      <c r="L37" s="146"/>
      <c r="M37" s="146"/>
      <c r="N37" s="146"/>
      <c r="O37" s="136"/>
      <c r="P37" s="136"/>
      <c r="Q37" s="136"/>
    </row>
    <row r="38" spans="2:20" ht="15.75" customHeight="1" x14ac:dyDescent="0.25">
      <c r="B38" s="197"/>
      <c r="C38" s="146"/>
      <c r="D38" s="146"/>
      <c r="E38" s="146"/>
      <c r="F38" s="146"/>
      <c r="G38" s="146"/>
      <c r="H38" s="146"/>
      <c r="I38" s="146"/>
      <c r="J38" s="146"/>
      <c r="K38" s="146"/>
      <c r="L38" s="146"/>
      <c r="M38" s="146"/>
      <c r="N38" s="146"/>
      <c r="O38" s="136"/>
      <c r="P38" s="136"/>
      <c r="Q38" s="136"/>
    </row>
    <row r="39" spans="2:20" ht="15.75" customHeight="1" x14ac:dyDescent="0.25">
      <c r="B39" s="197"/>
      <c r="C39" s="146"/>
      <c r="D39" s="146"/>
      <c r="E39" s="146"/>
      <c r="F39" s="146"/>
      <c r="G39" s="146"/>
      <c r="H39" s="146"/>
      <c r="I39" s="146"/>
      <c r="J39" s="146"/>
      <c r="K39" s="146"/>
      <c r="L39" s="146"/>
      <c r="M39" s="146"/>
      <c r="N39" s="146"/>
      <c r="O39" s="136"/>
      <c r="P39" s="136"/>
      <c r="Q39" s="136"/>
      <c r="R39" s="305"/>
      <c r="S39" s="306"/>
      <c r="T39" s="200"/>
    </row>
    <row r="40" spans="2:20" ht="15.75" customHeight="1" x14ac:dyDescent="0.25">
      <c r="B40" s="147"/>
      <c r="C40" s="146"/>
      <c r="D40" s="146"/>
      <c r="E40" s="146"/>
      <c r="F40" s="146"/>
    </row>
    <row r="41" spans="2:20" ht="15.75" customHeight="1" x14ac:dyDescent="0.25">
      <c r="B41" s="213"/>
      <c r="C41" s="214"/>
      <c r="D41" s="214"/>
      <c r="E41" s="214"/>
      <c r="F41" s="215"/>
      <c r="G41" s="216"/>
      <c r="H41" s="216"/>
      <c r="I41" s="216"/>
      <c r="J41" s="216"/>
      <c r="K41" s="216"/>
      <c r="L41" s="216"/>
      <c r="M41" s="164"/>
      <c r="N41" s="217"/>
      <c r="O41" s="218"/>
      <c r="P41" s="218"/>
      <c r="Q41" s="218"/>
    </row>
    <row r="42" spans="2:20" ht="15.75" customHeight="1" x14ac:dyDescent="0.25">
      <c r="B42" s="213"/>
      <c r="C42" s="214"/>
      <c r="D42" s="214"/>
      <c r="E42" s="214"/>
      <c r="F42" s="215"/>
      <c r="G42" s="216"/>
      <c r="H42" s="216"/>
      <c r="I42" s="216"/>
      <c r="J42" s="216"/>
      <c r="K42" s="216"/>
      <c r="L42" s="216"/>
      <c r="M42" s="164"/>
      <c r="N42" s="217"/>
      <c r="O42" s="218"/>
      <c r="P42" s="218"/>
      <c r="Q42" s="218"/>
    </row>
    <row r="43" spans="2:20" ht="15.75" customHeight="1" x14ac:dyDescent="0.25">
      <c r="B43" s="213"/>
      <c r="C43" s="214"/>
      <c r="D43" s="214"/>
      <c r="E43" s="214"/>
      <c r="F43" s="215"/>
      <c r="G43" s="216"/>
      <c r="H43" s="216"/>
      <c r="I43" s="216"/>
      <c r="J43" s="216"/>
      <c r="K43" s="216"/>
      <c r="L43" s="216"/>
      <c r="M43" s="164"/>
      <c r="N43" s="217"/>
      <c r="O43" s="218"/>
      <c r="P43" s="218"/>
      <c r="Q43" s="218"/>
    </row>
    <row r="44" spans="2:20" ht="15.75" customHeight="1" x14ac:dyDescent="0.25">
      <c r="B44" s="213"/>
      <c r="C44" s="214"/>
      <c r="D44" s="214"/>
      <c r="E44" s="214"/>
      <c r="F44" s="215"/>
      <c r="G44" s="216"/>
      <c r="H44" s="216"/>
      <c r="I44" s="216"/>
      <c r="J44" s="216"/>
      <c r="K44" s="216"/>
      <c r="L44" s="216"/>
      <c r="M44" s="164"/>
      <c r="N44" s="217"/>
      <c r="O44" s="218"/>
      <c r="P44" s="218"/>
      <c r="Q44" s="218"/>
    </row>
    <row r="45" spans="2:20" ht="15.75" customHeight="1" x14ac:dyDescent="0.25">
      <c r="B45" s="213"/>
      <c r="C45" s="214"/>
      <c r="D45" s="214"/>
      <c r="E45" s="214"/>
      <c r="F45" s="215"/>
      <c r="G45" s="216"/>
      <c r="H45" s="216"/>
      <c r="I45" s="216"/>
      <c r="J45" s="216"/>
      <c r="K45" s="216"/>
      <c r="L45" s="216"/>
      <c r="M45" s="164"/>
      <c r="N45" s="217"/>
      <c r="O45" s="218"/>
      <c r="P45" s="218"/>
      <c r="Q45" s="218"/>
    </row>
    <row r="46" spans="2:20" ht="15.75" customHeight="1" x14ac:dyDescent="0.25">
      <c r="B46" s="213"/>
      <c r="C46" s="214"/>
      <c r="D46" s="214"/>
      <c r="E46" s="214"/>
      <c r="F46" s="215"/>
      <c r="G46" s="216"/>
      <c r="H46" s="216"/>
      <c r="I46" s="216"/>
      <c r="J46" s="216"/>
      <c r="K46" s="216"/>
      <c r="L46" s="216"/>
      <c r="M46" s="164"/>
      <c r="N46" s="217"/>
      <c r="O46" s="218"/>
      <c r="P46" s="218"/>
      <c r="Q46" s="218"/>
    </row>
    <row r="47" spans="2:20" ht="15.75" customHeight="1" x14ac:dyDescent="0.25">
      <c r="B47" s="213"/>
      <c r="C47" s="214"/>
      <c r="D47" s="214"/>
      <c r="E47" s="214"/>
      <c r="F47" s="215"/>
      <c r="G47" s="216"/>
      <c r="H47" s="216"/>
      <c r="I47" s="216"/>
      <c r="J47" s="216"/>
      <c r="K47" s="216"/>
      <c r="L47" s="216"/>
      <c r="M47" s="164"/>
      <c r="N47" s="217"/>
      <c r="O47" s="218"/>
      <c r="P47" s="218"/>
      <c r="Q47" s="218"/>
    </row>
    <row r="48" spans="2:20" ht="15.75" customHeight="1" x14ac:dyDescent="0.25">
      <c r="B48" s="213"/>
      <c r="C48" s="214"/>
      <c r="D48" s="214"/>
      <c r="E48" s="214"/>
      <c r="F48" s="215"/>
      <c r="G48" s="216"/>
      <c r="H48" s="216"/>
      <c r="I48" s="216"/>
      <c r="J48" s="216"/>
      <c r="K48" s="216"/>
      <c r="L48" s="216"/>
      <c r="M48" s="164"/>
      <c r="N48" s="217"/>
      <c r="O48" s="218"/>
      <c r="P48" s="218"/>
      <c r="Q48" s="218"/>
    </row>
    <row r="49" spans="2:23" ht="15.75" customHeight="1" x14ac:dyDescent="0.25">
      <c r="B49" s="213"/>
      <c r="C49" s="214"/>
      <c r="D49" s="214"/>
      <c r="E49" s="214"/>
      <c r="F49" s="215"/>
      <c r="G49" s="216"/>
      <c r="H49" s="216"/>
      <c r="I49" s="216"/>
      <c r="J49" s="216"/>
      <c r="K49" s="216"/>
      <c r="L49" s="216"/>
      <c r="M49" s="164"/>
      <c r="N49" s="217"/>
      <c r="O49" s="218"/>
      <c r="P49" s="218"/>
      <c r="Q49" s="218"/>
      <c r="R49" s="144"/>
      <c r="S49" s="144"/>
      <c r="T49" s="147"/>
      <c r="U49" s="144"/>
      <c r="V49" s="144"/>
    </row>
    <row r="50" spans="2:23" ht="15.75" customHeight="1" x14ac:dyDescent="0.25">
      <c r="B50" s="213"/>
      <c r="C50" s="214"/>
      <c r="D50" s="214"/>
      <c r="E50" s="214"/>
      <c r="F50" s="215"/>
      <c r="G50" s="216"/>
      <c r="H50" s="216"/>
      <c r="I50" s="216"/>
      <c r="J50" s="216"/>
      <c r="K50" s="216"/>
      <c r="L50" s="216"/>
      <c r="M50" s="164"/>
      <c r="N50" s="217"/>
      <c r="O50" s="218"/>
      <c r="P50" s="218"/>
      <c r="Q50" s="218"/>
      <c r="R50" s="144"/>
      <c r="S50" s="144"/>
      <c r="T50" s="147"/>
      <c r="U50" s="144"/>
      <c r="V50" s="144"/>
    </row>
    <row r="51" spans="2:23" ht="15.75" customHeight="1" x14ac:dyDescent="0.25">
      <c r="B51" s="213"/>
      <c r="C51" s="214"/>
      <c r="D51" s="214"/>
      <c r="E51" s="214"/>
      <c r="F51" s="215"/>
      <c r="G51" s="216"/>
      <c r="H51" s="216"/>
      <c r="I51" s="216"/>
      <c r="J51" s="216"/>
      <c r="K51" s="216"/>
      <c r="L51" s="216"/>
      <c r="M51" s="164"/>
      <c r="N51" s="217"/>
      <c r="O51" s="218"/>
      <c r="P51" s="218"/>
      <c r="Q51" s="218"/>
      <c r="R51" s="144"/>
      <c r="S51" s="144"/>
      <c r="T51" s="147"/>
      <c r="U51" s="144"/>
      <c r="V51" s="144"/>
    </row>
    <row r="52" spans="2:23" ht="15.75" customHeight="1" x14ac:dyDescent="0.25">
      <c r="O52" s="144"/>
      <c r="P52" s="220"/>
      <c r="Q52" s="144"/>
      <c r="R52" s="144"/>
      <c r="S52" s="144"/>
      <c r="T52" s="221"/>
      <c r="U52" s="144"/>
      <c r="V52" s="144" t="s">
        <v>301</v>
      </c>
      <c r="W52" s="173">
        <f>W14</f>
        <v>6555</v>
      </c>
    </row>
    <row r="53" spans="2:23" ht="15.75" customHeight="1" x14ac:dyDescent="0.25">
      <c r="O53" s="144"/>
      <c r="P53" s="144"/>
      <c r="Q53" s="144"/>
      <c r="R53" s="144"/>
      <c r="S53" s="144"/>
      <c r="T53" s="147"/>
      <c r="U53" s="144"/>
      <c r="V53" s="144"/>
    </row>
    <row r="54" spans="2:23" ht="15.75" customHeight="1" x14ac:dyDescent="0.25">
      <c r="O54" s="144"/>
      <c r="P54" s="144"/>
      <c r="Q54" s="144"/>
      <c r="R54" s="144"/>
      <c r="S54" s="144"/>
      <c r="T54" s="147"/>
      <c r="U54" s="144"/>
      <c r="V54" s="144"/>
    </row>
    <row r="55" spans="2:23" ht="15.75" customHeight="1" x14ac:dyDescent="0.25"/>
    <row r="56" spans="2:23" ht="15.75" customHeight="1" x14ac:dyDescent="0.25"/>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29:I29"/>
    <mergeCell ref="B23:G23"/>
    <mergeCell ref="B22:G22"/>
    <mergeCell ref="B18:G18"/>
    <mergeCell ref="B20:G20"/>
  </mergeCells>
  <conditionalFormatting sqref="A7:P13 U7:X13 R7:S13">
    <cfRule type="expression" dxfId="7" priority="1">
      <formula>MOD(ROW(),2)=0</formula>
    </cfRule>
  </conditionalFormatting>
  <hyperlinks>
    <hyperlink ref="B23" r:id="rId1"/>
  </hyperlinks>
  <printOptions horizontalCentered="1" gridLines="1"/>
  <pageMargins left="0" right="0" top="0.75" bottom="0.75" header="0.3" footer="0.3"/>
  <pageSetup scale="54" orientation="landscape" horizontalDpi="1200" verticalDpi="1200"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G7" activePane="bottomRight" state="frozen"/>
      <selection pane="topRight" activeCell="C1" sqref="C1"/>
      <selection pane="bottomLeft" activeCell="A7" sqref="A7"/>
      <selection pane="bottomRight" activeCell="W11" sqref="W11"/>
    </sheetView>
  </sheetViews>
  <sheetFormatPr defaultColWidth="9.140625" defaultRowHeight="15" x14ac:dyDescent="0.25"/>
  <cols>
    <col min="1" max="1" width="7.85546875" style="135" customWidth="1"/>
    <col min="2" max="2" width="63.5703125" style="135" customWidth="1"/>
    <col min="3" max="3" width="33.42578125" style="135" customWidth="1"/>
    <col min="4" max="4" width="14.85546875" style="135" customWidth="1"/>
    <col min="5" max="5" width="9.5703125" style="135" customWidth="1"/>
    <col min="6" max="6" width="19.42578125" style="135" bestFit="1" customWidth="1"/>
    <col min="7" max="7" width="23" style="135" bestFit="1" customWidth="1"/>
    <col min="8" max="8" width="11.28515625" style="135" customWidth="1"/>
    <col min="9" max="9" width="12.85546875" style="135" customWidth="1"/>
    <col min="10" max="10" width="13.42578125" style="135" customWidth="1"/>
    <col min="11" max="11" width="15.7109375" style="135" customWidth="1"/>
    <col min="12" max="12" width="9.85546875" style="135" customWidth="1"/>
    <col min="13" max="13" width="21.5703125" style="135" customWidth="1"/>
    <col min="14" max="14" width="14" style="135" bestFit="1" customWidth="1"/>
    <col min="15" max="15" width="13.7109375" style="135" customWidth="1"/>
    <col min="16" max="16" width="14.42578125" style="135" customWidth="1"/>
    <col min="17" max="17" width="3.140625" style="135" customWidth="1"/>
    <col min="18" max="18" width="16.5703125" style="135" customWidth="1"/>
    <col min="19" max="19" width="15.7109375" style="135" customWidth="1"/>
    <col min="20" max="20" width="4.7109375" style="141" customWidth="1"/>
    <col min="21" max="21" width="15.28515625" style="135" customWidth="1"/>
    <col min="22" max="22" width="14.85546875" style="135" bestFit="1" customWidth="1"/>
    <col min="23" max="23" width="14.42578125" style="135" customWidth="1"/>
    <col min="24" max="24" width="14.28515625" style="135" customWidth="1"/>
    <col min="25" max="16384" width="9.140625" style="135"/>
  </cols>
  <sheetData>
    <row r="1" spans="1:24" ht="15.75" customHeight="1" x14ac:dyDescent="0.25">
      <c r="A1" s="132" t="s">
        <v>154</v>
      </c>
    </row>
    <row r="2" spans="1:24" ht="15.75" customHeight="1" x14ac:dyDescent="0.25">
      <c r="A2" s="138" t="str">
        <f>'#4081 Florida Futures Acd N'!A2</f>
        <v>Federal Grant Allocations/Reimbursements as of: 06/30/2023</v>
      </c>
      <c r="B2" s="202"/>
      <c r="N2" s="140"/>
      <c r="O2" s="140"/>
      <c r="Q2" s="141"/>
      <c r="R2" s="141"/>
      <c r="S2" s="141"/>
    </row>
    <row r="3" spans="1:24" ht="15.75" customHeight="1" x14ac:dyDescent="0.25">
      <c r="A3" s="142" t="s">
        <v>126</v>
      </c>
      <c r="B3" s="132"/>
      <c r="D3" s="132"/>
      <c r="E3" s="132"/>
      <c r="F3" s="132"/>
      <c r="Q3" s="141"/>
      <c r="R3" s="141"/>
      <c r="S3" s="141"/>
      <c r="U3" s="136"/>
      <c r="V3" s="143"/>
    </row>
    <row r="4" spans="1:24" ht="15.75" customHeight="1" x14ac:dyDescent="0.25">
      <c r="A4" s="132" t="s">
        <v>147</v>
      </c>
      <c r="N4" s="145"/>
      <c r="O4" s="145"/>
      <c r="P4" s="145"/>
      <c r="Q4" s="146"/>
      <c r="R4" s="141"/>
      <c r="S4" s="141"/>
      <c r="T4" s="146"/>
      <c r="U4" s="574" t="s">
        <v>211</v>
      </c>
      <c r="V4" s="574"/>
      <c r="W4" s="574"/>
      <c r="X4" s="147"/>
    </row>
    <row r="5" spans="1:24" ht="15.75" thickBot="1" x14ac:dyDescent="0.3">
      <c r="H5" s="148"/>
      <c r="I5" s="148"/>
      <c r="N5" s="145"/>
      <c r="O5" s="145"/>
      <c r="P5" s="145"/>
      <c r="Q5" s="146"/>
      <c r="R5" s="150"/>
      <c r="S5" s="150"/>
      <c r="T5" s="146"/>
      <c r="U5" s="577"/>
      <c r="V5" s="577"/>
      <c r="W5" s="577"/>
      <c r="X5" s="151"/>
    </row>
    <row r="6" spans="1:24" s="205" customFormat="1" ht="85.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4" ht="15.75" customHeight="1" x14ac:dyDescent="0.25">
      <c r="A7" s="137">
        <v>4201</v>
      </c>
      <c r="B7" s="135" t="s">
        <v>326</v>
      </c>
      <c r="C7" s="392" t="s">
        <v>95</v>
      </c>
      <c r="D7" s="185" t="s">
        <v>218</v>
      </c>
      <c r="E7" s="185" t="s">
        <v>253</v>
      </c>
      <c r="F7" s="135" t="s">
        <v>219</v>
      </c>
      <c r="G7" s="135" t="s">
        <v>7</v>
      </c>
      <c r="H7" s="300">
        <v>2.7199999999999998E-2</v>
      </c>
      <c r="I7" s="300">
        <v>0.15010000000000001</v>
      </c>
      <c r="J7" s="171">
        <v>45107</v>
      </c>
      <c r="K7" s="171">
        <v>45108</v>
      </c>
      <c r="L7" s="171">
        <v>44743</v>
      </c>
      <c r="M7" s="137" t="s">
        <v>212</v>
      </c>
      <c r="N7" s="396">
        <v>188058</v>
      </c>
      <c r="O7" s="397">
        <v>0</v>
      </c>
      <c r="P7" s="398">
        <f>N7+O7</f>
        <v>188058</v>
      </c>
      <c r="Q7" s="178"/>
      <c r="R7" s="396">
        <v>0</v>
      </c>
      <c r="S7" s="398">
        <f>P7-R7</f>
        <v>188058</v>
      </c>
      <c r="T7" s="178"/>
      <c r="U7" s="396">
        <v>39236.31</v>
      </c>
      <c r="V7" s="397">
        <v>0</v>
      </c>
      <c r="W7" s="515">
        <f>U7+V7</f>
        <v>39236.31</v>
      </c>
      <c r="X7" s="503">
        <f>S7-W7</f>
        <v>148821.69</v>
      </c>
    </row>
    <row r="8" spans="1:24" ht="15.75" customHeight="1" x14ac:dyDescent="0.25">
      <c r="A8" s="137">
        <v>4253</v>
      </c>
      <c r="B8" s="135" t="s">
        <v>114</v>
      </c>
      <c r="C8" s="392" t="s">
        <v>108</v>
      </c>
      <c r="D8" s="185" t="s">
        <v>216</v>
      </c>
      <c r="E8" s="185" t="s">
        <v>240</v>
      </c>
      <c r="F8" s="135" t="s">
        <v>217</v>
      </c>
      <c r="G8" s="135" t="s">
        <v>7</v>
      </c>
      <c r="H8" s="300">
        <v>2.7199999999999998E-2</v>
      </c>
      <c r="I8" s="300">
        <v>0.15010000000000001</v>
      </c>
      <c r="J8" s="171">
        <v>45107</v>
      </c>
      <c r="K8" s="171">
        <v>45108</v>
      </c>
      <c r="L8" s="171">
        <v>44743</v>
      </c>
      <c r="M8" s="137" t="s">
        <v>212</v>
      </c>
      <c r="N8" s="399">
        <v>12964.49</v>
      </c>
      <c r="O8" s="385">
        <v>0</v>
      </c>
      <c r="P8" s="386">
        <f>N8+O8</f>
        <v>12964.49</v>
      </c>
      <c r="Q8" s="178"/>
      <c r="R8" s="399">
        <v>0</v>
      </c>
      <c r="S8" s="386">
        <f>P8-R8</f>
        <v>12964.49</v>
      </c>
      <c r="T8" s="178"/>
      <c r="U8" s="399">
        <v>12964.49</v>
      </c>
      <c r="V8" s="385">
        <v>0</v>
      </c>
      <c r="W8" s="484">
        <f>U8+V8</f>
        <v>12964.49</v>
      </c>
      <c r="X8" s="458">
        <f>S8-W8</f>
        <v>0</v>
      </c>
    </row>
    <row r="9" spans="1:24" ht="15.75" customHeight="1" x14ac:dyDescent="0.25">
      <c r="A9" s="137">
        <v>4423</v>
      </c>
      <c r="B9" s="135" t="s">
        <v>210</v>
      </c>
      <c r="C9" s="293" t="s">
        <v>305</v>
      </c>
      <c r="D9" s="137" t="s">
        <v>183</v>
      </c>
      <c r="E9" s="137" t="s">
        <v>242</v>
      </c>
      <c r="F9" s="135" t="s">
        <v>196</v>
      </c>
      <c r="G9" s="135" t="s">
        <v>7</v>
      </c>
      <c r="H9" s="300">
        <v>2.7199999999999998E-2</v>
      </c>
      <c r="I9" s="300">
        <v>0.15010000000000001</v>
      </c>
      <c r="J9" s="171">
        <v>45199</v>
      </c>
      <c r="K9" s="171">
        <v>45214</v>
      </c>
      <c r="L9" s="171">
        <v>44201</v>
      </c>
      <c r="M9" s="137" t="s">
        <v>192</v>
      </c>
      <c r="N9" s="384">
        <v>58107.03</v>
      </c>
      <c r="O9" s="385">
        <v>0</v>
      </c>
      <c r="P9" s="386">
        <f>N9+O9</f>
        <v>58107.03</v>
      </c>
      <c r="Q9" s="130"/>
      <c r="R9" s="399">
        <v>0</v>
      </c>
      <c r="S9" s="386">
        <f t="shared" ref="S9:S20" si="0">P9-R9</f>
        <v>58107.03</v>
      </c>
      <c r="T9" s="178"/>
      <c r="U9" s="399">
        <v>58083.32</v>
      </c>
      <c r="V9" s="385">
        <v>0</v>
      </c>
      <c r="W9" s="484">
        <f t="shared" ref="W9:W20" si="1">U9+V9</f>
        <v>58083.32</v>
      </c>
      <c r="X9" s="458">
        <f>S9-W9</f>
        <v>23.709999999999127</v>
      </c>
    </row>
    <row r="10" spans="1:24" ht="15.75" customHeight="1" x14ac:dyDescent="0.25">
      <c r="A10" s="137">
        <v>4426</v>
      </c>
      <c r="B10" s="135" t="s">
        <v>320</v>
      </c>
      <c r="C10" s="293" t="s">
        <v>305</v>
      </c>
      <c r="D10" s="137" t="s">
        <v>183</v>
      </c>
      <c r="E10" s="137" t="s">
        <v>252</v>
      </c>
      <c r="F10" s="135" t="s">
        <v>184</v>
      </c>
      <c r="G10" s="135" t="s">
        <v>7</v>
      </c>
      <c r="H10" s="300">
        <v>2.7199999999999998E-2</v>
      </c>
      <c r="I10" s="300">
        <v>0.15010000000000001</v>
      </c>
      <c r="J10" s="171">
        <v>45199</v>
      </c>
      <c r="K10" s="171">
        <v>45214</v>
      </c>
      <c r="L10" s="171">
        <v>44201</v>
      </c>
      <c r="M10" s="137" t="s">
        <v>190</v>
      </c>
      <c r="N10" s="384">
        <v>107562.31</v>
      </c>
      <c r="O10" s="385">
        <v>0</v>
      </c>
      <c r="P10" s="386">
        <v>107562.31</v>
      </c>
      <c r="Q10" s="130"/>
      <c r="R10" s="399">
        <v>107562.31</v>
      </c>
      <c r="S10" s="386">
        <f t="shared" si="0"/>
        <v>0</v>
      </c>
      <c r="T10" s="178"/>
      <c r="U10" s="399">
        <v>0</v>
      </c>
      <c r="V10" s="385">
        <v>0</v>
      </c>
      <c r="W10" s="484">
        <f t="shared" si="1"/>
        <v>0</v>
      </c>
      <c r="X10" s="458">
        <f>S10-W10</f>
        <v>0</v>
      </c>
    </row>
    <row r="11" spans="1:24" ht="15.75" customHeight="1" x14ac:dyDescent="0.25">
      <c r="A11" s="137">
        <v>4427</v>
      </c>
      <c r="B11" s="135" t="s">
        <v>193</v>
      </c>
      <c r="C11" s="293" t="s">
        <v>305</v>
      </c>
      <c r="D11" s="137" t="s">
        <v>183</v>
      </c>
      <c r="E11" s="137" t="s">
        <v>249</v>
      </c>
      <c r="F11" s="135" t="s">
        <v>195</v>
      </c>
      <c r="G11" s="135" t="s">
        <v>7</v>
      </c>
      <c r="H11" s="300">
        <v>2.7199999999999998E-2</v>
      </c>
      <c r="I11" s="300">
        <v>0.15010000000000001</v>
      </c>
      <c r="J11" s="171">
        <v>45199</v>
      </c>
      <c r="K11" s="171">
        <v>45214</v>
      </c>
      <c r="L11" s="171">
        <v>44201</v>
      </c>
      <c r="M11" s="137" t="s">
        <v>191</v>
      </c>
      <c r="N11" s="384">
        <v>12276.13</v>
      </c>
      <c r="O11" s="385">
        <v>0</v>
      </c>
      <c r="P11" s="386">
        <f>N11+O11</f>
        <v>12276.13</v>
      </c>
      <c r="Q11" s="130"/>
      <c r="R11" s="399">
        <v>10080</v>
      </c>
      <c r="S11" s="386">
        <f t="shared" si="0"/>
        <v>2196.1299999999992</v>
      </c>
      <c r="T11" s="178"/>
      <c r="U11" s="399">
        <v>0</v>
      </c>
      <c r="V11" s="385">
        <v>0</v>
      </c>
      <c r="W11" s="484">
        <f t="shared" si="1"/>
        <v>0</v>
      </c>
      <c r="X11" s="458">
        <f t="shared" ref="X11:X20" si="2">S11-W11</f>
        <v>2196.1299999999992</v>
      </c>
    </row>
    <row r="12" spans="1:24" ht="15.75" customHeight="1" x14ac:dyDescent="0.25">
      <c r="A12" s="137">
        <v>4429</v>
      </c>
      <c r="B12" s="176" t="s">
        <v>114</v>
      </c>
      <c r="C12" s="293" t="s">
        <v>108</v>
      </c>
      <c r="D12" s="137" t="s">
        <v>216</v>
      </c>
      <c r="E12" s="137" t="s">
        <v>240</v>
      </c>
      <c r="F12" s="135" t="s">
        <v>217</v>
      </c>
      <c r="G12" s="135" t="s">
        <v>7</v>
      </c>
      <c r="H12" s="300">
        <v>2.7199999999999998E-2</v>
      </c>
      <c r="I12" s="300">
        <v>0.15010000000000001</v>
      </c>
      <c r="J12" s="171">
        <v>45107</v>
      </c>
      <c r="K12" s="171">
        <v>45108</v>
      </c>
      <c r="L12" s="171">
        <v>44743</v>
      </c>
      <c r="M12" s="300" t="s">
        <v>212</v>
      </c>
      <c r="N12" s="399">
        <v>989.86</v>
      </c>
      <c r="O12" s="385">
        <v>0</v>
      </c>
      <c r="P12" s="386">
        <f t="shared" ref="P12" si="3">N12+O12</f>
        <v>989.86</v>
      </c>
      <c r="Q12" s="178"/>
      <c r="R12" s="399">
        <v>0</v>
      </c>
      <c r="S12" s="386">
        <f t="shared" si="0"/>
        <v>989.86</v>
      </c>
      <c r="T12" s="178"/>
      <c r="U12" s="399">
        <v>0</v>
      </c>
      <c r="V12" s="385">
        <v>0</v>
      </c>
      <c r="W12" s="484">
        <f t="shared" si="1"/>
        <v>0</v>
      </c>
      <c r="X12" s="458">
        <f t="shared" si="2"/>
        <v>989.86</v>
      </c>
    </row>
    <row r="13" spans="1:24" ht="15.75" customHeight="1" x14ac:dyDescent="0.25">
      <c r="A13" s="137">
        <v>4452</v>
      </c>
      <c r="B13" s="135" t="s">
        <v>206</v>
      </c>
      <c r="C13" s="293" t="s">
        <v>305</v>
      </c>
      <c r="D13" s="137" t="s">
        <v>183</v>
      </c>
      <c r="E13" s="137" t="s">
        <v>247</v>
      </c>
      <c r="F13" s="135" t="s">
        <v>207</v>
      </c>
      <c r="G13" s="135" t="s">
        <v>7</v>
      </c>
      <c r="H13" s="300">
        <v>2.7199999999999998E-2</v>
      </c>
      <c r="I13" s="300">
        <v>0.15010000000000001</v>
      </c>
      <c r="J13" s="171">
        <v>45199</v>
      </c>
      <c r="K13" s="171">
        <v>45214</v>
      </c>
      <c r="L13" s="171">
        <v>44201</v>
      </c>
      <c r="M13" s="137" t="s">
        <v>229</v>
      </c>
      <c r="N13" s="384">
        <v>105154.99</v>
      </c>
      <c r="O13" s="385">
        <v>0</v>
      </c>
      <c r="P13" s="386">
        <f>N13+O13</f>
        <v>105154.99</v>
      </c>
      <c r="Q13" s="130"/>
      <c r="R13" s="399">
        <v>0</v>
      </c>
      <c r="S13" s="386">
        <f t="shared" si="0"/>
        <v>105154.99</v>
      </c>
      <c r="T13" s="178"/>
      <c r="U13" s="399">
        <v>0</v>
      </c>
      <c r="V13" s="385">
        <v>0</v>
      </c>
      <c r="W13" s="484">
        <f t="shared" si="1"/>
        <v>0</v>
      </c>
      <c r="X13" s="458">
        <f t="shared" si="2"/>
        <v>105154.99</v>
      </c>
    </row>
    <row r="14" spans="1:24" ht="15.75" customHeight="1" x14ac:dyDescent="0.25">
      <c r="A14" s="137">
        <v>4454</v>
      </c>
      <c r="B14" s="135" t="s">
        <v>306</v>
      </c>
      <c r="C14" s="293" t="s">
        <v>200</v>
      </c>
      <c r="D14" s="137" t="s">
        <v>201</v>
      </c>
      <c r="E14" s="137" t="s">
        <v>248</v>
      </c>
      <c r="F14" s="135" t="s">
        <v>228</v>
      </c>
      <c r="G14" s="135" t="s">
        <v>7</v>
      </c>
      <c r="H14" s="300">
        <v>0.05</v>
      </c>
      <c r="I14" s="300">
        <v>0.15010000000000001</v>
      </c>
      <c r="J14" s="171">
        <v>45565</v>
      </c>
      <c r="K14" s="171">
        <v>45580</v>
      </c>
      <c r="L14" s="171">
        <v>44279</v>
      </c>
      <c r="M14" s="137" t="s">
        <v>327</v>
      </c>
      <c r="N14" s="384">
        <v>7352.87</v>
      </c>
      <c r="O14" s="385">
        <v>135.47</v>
      </c>
      <c r="P14" s="386">
        <f>N14+O14</f>
        <v>7488.34</v>
      </c>
      <c r="Q14" s="130"/>
      <c r="R14" s="399">
        <v>0</v>
      </c>
      <c r="S14" s="386">
        <f t="shared" si="0"/>
        <v>7488.34</v>
      </c>
      <c r="T14" s="178"/>
      <c r="U14" s="399">
        <v>0</v>
      </c>
      <c r="V14" s="385">
        <v>0</v>
      </c>
      <c r="W14" s="484">
        <f t="shared" si="1"/>
        <v>0</v>
      </c>
      <c r="X14" s="458">
        <f t="shared" si="2"/>
        <v>7488.34</v>
      </c>
    </row>
    <row r="15" spans="1:24" ht="15.75" customHeight="1" x14ac:dyDescent="0.25">
      <c r="A15" s="137">
        <v>4457</v>
      </c>
      <c r="B15" s="135" t="s">
        <v>266</v>
      </c>
      <c r="C15" s="293" t="s">
        <v>200</v>
      </c>
      <c r="D15" s="137" t="s">
        <v>201</v>
      </c>
      <c r="E15" s="137" t="s">
        <v>267</v>
      </c>
      <c r="F15" s="135" t="s">
        <v>268</v>
      </c>
      <c r="G15" s="135" t="s">
        <v>7</v>
      </c>
      <c r="H15" s="300">
        <v>0.05</v>
      </c>
      <c r="I15" s="300">
        <v>0.15010000000000001</v>
      </c>
      <c r="J15" s="171">
        <v>45565</v>
      </c>
      <c r="K15" s="171">
        <v>45580</v>
      </c>
      <c r="L15" s="171">
        <v>44279</v>
      </c>
      <c r="M15" s="137" t="s">
        <v>312</v>
      </c>
      <c r="N15" s="384">
        <v>3499.75</v>
      </c>
      <c r="O15" s="385">
        <v>0</v>
      </c>
      <c r="P15" s="386">
        <f t="shared" ref="P15:P20" si="4">N15+O15</f>
        <v>3499.75</v>
      </c>
      <c r="Q15" s="130"/>
      <c r="R15" s="399">
        <v>0</v>
      </c>
      <c r="S15" s="386">
        <f t="shared" si="0"/>
        <v>3499.75</v>
      </c>
      <c r="T15" s="178"/>
      <c r="U15" s="399">
        <v>0</v>
      </c>
      <c r="V15" s="385">
        <v>0</v>
      </c>
      <c r="W15" s="484">
        <f t="shared" si="1"/>
        <v>0</v>
      </c>
      <c r="X15" s="458">
        <f t="shared" si="2"/>
        <v>3499.75</v>
      </c>
    </row>
    <row r="16" spans="1:24" ht="15.75" customHeight="1" x14ac:dyDescent="0.25">
      <c r="A16" s="137">
        <v>4459</v>
      </c>
      <c r="B16" s="135" t="s">
        <v>204</v>
      </c>
      <c r="C16" s="293" t="s">
        <v>200</v>
      </c>
      <c r="D16" s="137" t="s">
        <v>201</v>
      </c>
      <c r="E16" s="137" t="s">
        <v>245</v>
      </c>
      <c r="F16" s="135" t="s">
        <v>205</v>
      </c>
      <c r="G16" s="135" t="s">
        <v>7</v>
      </c>
      <c r="H16" s="300">
        <v>0.05</v>
      </c>
      <c r="I16" s="300">
        <v>0.15010000000000001</v>
      </c>
      <c r="J16" s="171">
        <v>45565</v>
      </c>
      <c r="K16" s="171">
        <v>45580</v>
      </c>
      <c r="L16" s="171">
        <v>44279</v>
      </c>
      <c r="M16" s="137" t="s">
        <v>203</v>
      </c>
      <c r="N16" s="384">
        <v>420619.95</v>
      </c>
      <c r="O16" s="385">
        <v>0</v>
      </c>
      <c r="P16" s="386">
        <f t="shared" si="4"/>
        <v>420619.95</v>
      </c>
      <c r="Q16" s="130"/>
      <c r="R16" s="399">
        <v>0</v>
      </c>
      <c r="S16" s="386">
        <f t="shared" si="0"/>
        <v>420619.95</v>
      </c>
      <c r="T16" s="178"/>
      <c r="U16" s="399">
        <v>0</v>
      </c>
      <c r="V16" s="385">
        <v>0</v>
      </c>
      <c r="W16" s="484">
        <f t="shared" si="1"/>
        <v>0</v>
      </c>
      <c r="X16" s="458">
        <f t="shared" si="2"/>
        <v>420619.95</v>
      </c>
    </row>
    <row r="17" spans="1:24" ht="15.75" customHeight="1" x14ac:dyDescent="0.25">
      <c r="A17" s="137">
        <v>4461</v>
      </c>
      <c r="B17" s="135" t="s">
        <v>288</v>
      </c>
      <c r="C17" s="293" t="s">
        <v>200</v>
      </c>
      <c r="D17" s="137" t="s">
        <v>201</v>
      </c>
      <c r="E17" s="137" t="s">
        <v>273</v>
      </c>
      <c r="F17" s="135" t="s">
        <v>274</v>
      </c>
      <c r="G17" s="135" t="s">
        <v>7</v>
      </c>
      <c r="H17" s="300">
        <v>0.05</v>
      </c>
      <c r="I17" s="300">
        <v>0.15010000000000001</v>
      </c>
      <c r="J17" s="171">
        <v>45565</v>
      </c>
      <c r="K17" s="171">
        <v>45580</v>
      </c>
      <c r="L17" s="171">
        <v>44279</v>
      </c>
      <c r="M17" s="137" t="s">
        <v>310</v>
      </c>
      <c r="N17" s="384">
        <v>3911.62</v>
      </c>
      <c r="O17" s="385">
        <v>0</v>
      </c>
      <c r="P17" s="386">
        <f t="shared" si="4"/>
        <v>3911.62</v>
      </c>
      <c r="Q17" s="130"/>
      <c r="R17" s="399">
        <v>0</v>
      </c>
      <c r="S17" s="386">
        <f t="shared" si="0"/>
        <v>3911.62</v>
      </c>
      <c r="T17" s="178"/>
      <c r="U17" s="399">
        <v>0</v>
      </c>
      <c r="V17" s="385">
        <v>0</v>
      </c>
      <c r="W17" s="484">
        <f t="shared" si="1"/>
        <v>0</v>
      </c>
      <c r="X17" s="458">
        <f t="shared" si="2"/>
        <v>3911.62</v>
      </c>
    </row>
    <row r="18" spans="1:24" ht="15.75" customHeight="1" x14ac:dyDescent="0.25">
      <c r="A18" s="137">
        <v>4462</v>
      </c>
      <c r="B18" s="135" t="s">
        <v>289</v>
      </c>
      <c r="C18" s="293" t="s">
        <v>200</v>
      </c>
      <c r="D18" s="137" t="s">
        <v>201</v>
      </c>
      <c r="E18" s="137" t="s">
        <v>275</v>
      </c>
      <c r="F18" s="135" t="s">
        <v>276</v>
      </c>
      <c r="G18" s="135" t="s">
        <v>7</v>
      </c>
      <c r="H18" s="300">
        <v>0.05</v>
      </c>
      <c r="I18" s="300">
        <v>0.15010000000000001</v>
      </c>
      <c r="J18" s="171">
        <v>45565</v>
      </c>
      <c r="K18" s="171">
        <v>45580</v>
      </c>
      <c r="L18" s="171">
        <v>44279</v>
      </c>
      <c r="M18" s="137" t="s">
        <v>311</v>
      </c>
      <c r="N18" s="384">
        <v>5796.27</v>
      </c>
      <c r="O18" s="385">
        <v>0</v>
      </c>
      <c r="P18" s="386">
        <f t="shared" si="4"/>
        <v>5796.27</v>
      </c>
      <c r="Q18" s="130"/>
      <c r="R18" s="399">
        <v>0</v>
      </c>
      <c r="S18" s="386">
        <f t="shared" si="0"/>
        <v>5796.27</v>
      </c>
      <c r="T18" s="178"/>
      <c r="U18" s="399">
        <v>0</v>
      </c>
      <c r="V18" s="385">
        <v>0</v>
      </c>
      <c r="W18" s="484">
        <f t="shared" si="1"/>
        <v>0</v>
      </c>
      <c r="X18" s="458">
        <f t="shared" si="2"/>
        <v>5796.27</v>
      </c>
    </row>
    <row r="19" spans="1:24" ht="15.75" customHeight="1" x14ac:dyDescent="0.25">
      <c r="A19" s="137">
        <v>4463</v>
      </c>
      <c r="B19" s="135" t="s">
        <v>290</v>
      </c>
      <c r="C19" s="293" t="s">
        <v>200</v>
      </c>
      <c r="D19" s="137" t="s">
        <v>201</v>
      </c>
      <c r="E19" s="137" t="s">
        <v>277</v>
      </c>
      <c r="F19" s="135" t="s">
        <v>278</v>
      </c>
      <c r="G19" s="135" t="s">
        <v>7</v>
      </c>
      <c r="H19" s="300">
        <v>0.05</v>
      </c>
      <c r="I19" s="300">
        <v>0.15010000000000001</v>
      </c>
      <c r="J19" s="171">
        <v>45565</v>
      </c>
      <c r="K19" s="171">
        <v>45580</v>
      </c>
      <c r="L19" s="171">
        <v>44279</v>
      </c>
      <c r="M19" s="137" t="s">
        <v>308</v>
      </c>
      <c r="N19" s="384">
        <v>19546.939999999999</v>
      </c>
      <c r="O19" s="385">
        <v>0</v>
      </c>
      <c r="P19" s="386">
        <f t="shared" si="4"/>
        <v>19546.939999999999</v>
      </c>
      <c r="Q19" s="130"/>
      <c r="R19" s="399">
        <v>0</v>
      </c>
      <c r="S19" s="386">
        <f t="shared" si="0"/>
        <v>19546.939999999999</v>
      </c>
      <c r="T19" s="178"/>
      <c r="U19" s="399">
        <v>0</v>
      </c>
      <c r="V19" s="385">
        <v>0</v>
      </c>
      <c r="W19" s="484">
        <f t="shared" si="1"/>
        <v>0</v>
      </c>
      <c r="X19" s="458">
        <f t="shared" si="2"/>
        <v>19546.939999999999</v>
      </c>
    </row>
    <row r="20" spans="1:24" ht="15.75" customHeight="1" x14ac:dyDescent="0.25">
      <c r="A20" s="137">
        <v>4464</v>
      </c>
      <c r="B20" s="135" t="s">
        <v>307</v>
      </c>
      <c r="C20" s="293" t="s">
        <v>313</v>
      </c>
      <c r="D20" s="137" t="s">
        <v>183</v>
      </c>
      <c r="E20" s="137" t="s">
        <v>279</v>
      </c>
      <c r="F20" s="135" t="s">
        <v>280</v>
      </c>
      <c r="G20" s="135" t="s">
        <v>7</v>
      </c>
      <c r="H20" s="300">
        <v>0.05</v>
      </c>
      <c r="I20" s="300">
        <v>0.15010000000000001</v>
      </c>
      <c r="J20" s="171">
        <v>45199</v>
      </c>
      <c r="K20" s="171">
        <v>45214</v>
      </c>
      <c r="L20" s="171">
        <v>44201</v>
      </c>
      <c r="M20" s="137" t="s">
        <v>309</v>
      </c>
      <c r="N20" s="384">
        <v>24783.66</v>
      </c>
      <c r="O20" s="385">
        <v>0</v>
      </c>
      <c r="P20" s="386">
        <f t="shared" si="4"/>
        <v>24783.66</v>
      </c>
      <c r="Q20" s="130"/>
      <c r="R20" s="435">
        <v>0</v>
      </c>
      <c r="S20" s="402">
        <f t="shared" si="0"/>
        <v>24783.66</v>
      </c>
      <c r="T20" s="178"/>
      <c r="U20" s="435">
        <v>0</v>
      </c>
      <c r="V20" s="401">
        <v>0</v>
      </c>
      <c r="W20" s="485">
        <f t="shared" si="1"/>
        <v>0</v>
      </c>
      <c r="X20" s="488">
        <f t="shared" si="2"/>
        <v>24783.66</v>
      </c>
    </row>
    <row r="21" spans="1:24" ht="15.75" customHeight="1" thickBot="1" x14ac:dyDescent="0.3">
      <c r="C21" s="137"/>
      <c r="D21" s="137"/>
      <c r="E21" s="137"/>
      <c r="J21" s="201"/>
      <c r="K21" s="201"/>
      <c r="L21" s="201" t="s">
        <v>91</v>
      </c>
      <c r="M21" s="175" t="s">
        <v>38</v>
      </c>
      <c r="N21" s="387">
        <f>SUM(N7:N20)</f>
        <v>970623.86999999988</v>
      </c>
      <c r="O21" s="388">
        <f>SUM(O7:O20)</f>
        <v>135.47</v>
      </c>
      <c r="P21" s="389">
        <f>SUM(P7:P20)</f>
        <v>970759.34</v>
      </c>
      <c r="Q21" s="130"/>
      <c r="R21" s="387">
        <f>SUM(R7:R20)</f>
        <v>117642.31</v>
      </c>
      <c r="S21" s="389">
        <f>SUM(S7:S20)</f>
        <v>853117.03</v>
      </c>
      <c r="T21" s="130"/>
      <c r="U21" s="387">
        <f>SUM(U7:U20)</f>
        <v>110284.12</v>
      </c>
      <c r="V21" s="388">
        <f>SUM(V7:V20)</f>
        <v>0</v>
      </c>
      <c r="W21" s="486">
        <f>SUM(W7:W20)</f>
        <v>110284.12</v>
      </c>
      <c r="X21" s="489">
        <f>SUM(X7:X20)</f>
        <v>742832.91</v>
      </c>
    </row>
    <row r="22" spans="1:24" ht="15.75" customHeight="1" thickTop="1" x14ac:dyDescent="0.25">
      <c r="C22" s="137"/>
      <c r="D22" s="137"/>
      <c r="E22" s="137"/>
      <c r="J22" s="201"/>
      <c r="K22" s="201"/>
      <c r="L22" s="201"/>
      <c r="M22" s="175"/>
      <c r="N22" s="173"/>
      <c r="O22" s="173"/>
      <c r="P22" s="173"/>
      <c r="Q22" s="173"/>
      <c r="R22" s="173"/>
      <c r="S22" s="173"/>
      <c r="T22" s="172"/>
    </row>
    <row r="23" spans="1:24" ht="15.75" customHeight="1" x14ac:dyDescent="0.25">
      <c r="B23" s="224"/>
      <c r="C23" s="137"/>
      <c r="D23" s="137"/>
      <c r="E23" s="137"/>
      <c r="J23" s="201"/>
      <c r="K23" s="201"/>
      <c r="L23" s="201"/>
      <c r="M23" s="175"/>
      <c r="N23" s="173"/>
      <c r="O23" s="173"/>
      <c r="P23" s="173"/>
      <c r="Q23" s="173"/>
      <c r="R23" s="173"/>
      <c r="S23" s="173"/>
      <c r="T23" s="172"/>
    </row>
    <row r="24" spans="1:24" ht="15.75" customHeight="1" x14ac:dyDescent="0.25">
      <c r="B24" s="132" t="s">
        <v>111</v>
      </c>
      <c r="C24" s="185"/>
      <c r="D24" s="185"/>
      <c r="E24" s="185"/>
    </row>
    <row r="25" spans="1:24" ht="15.75" customHeight="1" x14ac:dyDescent="0.25">
      <c r="B25" s="576" t="s">
        <v>352</v>
      </c>
      <c r="C25" s="576"/>
      <c r="D25" s="576"/>
      <c r="E25" s="576"/>
      <c r="F25" s="576"/>
      <c r="G25" s="576"/>
    </row>
    <row r="26" spans="1:24" ht="15.75" customHeight="1" x14ac:dyDescent="0.25">
      <c r="C26" s="185"/>
      <c r="D26" s="185"/>
      <c r="E26" s="185"/>
      <c r="W26" s="135" t="s">
        <v>91</v>
      </c>
    </row>
    <row r="27" spans="1:24" ht="15.75" customHeight="1" x14ac:dyDescent="0.25">
      <c r="B27" s="576" t="s">
        <v>115</v>
      </c>
      <c r="C27" s="576"/>
      <c r="D27" s="576"/>
      <c r="E27" s="576"/>
      <c r="F27" s="576"/>
      <c r="G27" s="576"/>
    </row>
    <row r="28" spans="1:24" ht="15.75" customHeight="1" x14ac:dyDescent="0.25">
      <c r="B28" s="179"/>
      <c r="C28" s="179"/>
      <c r="D28" s="179"/>
      <c r="E28" s="179"/>
      <c r="F28" s="179"/>
      <c r="G28" s="179"/>
    </row>
    <row r="29" spans="1:24" ht="15.75" customHeight="1" x14ac:dyDescent="0.25">
      <c r="B29" s="576" t="s">
        <v>139</v>
      </c>
      <c r="C29" s="576"/>
      <c r="D29" s="576"/>
      <c r="E29" s="576"/>
      <c r="F29" s="576"/>
      <c r="G29" s="576"/>
    </row>
    <row r="30" spans="1:24" ht="15.75" customHeight="1" x14ac:dyDescent="0.25">
      <c r="B30" s="589" t="s">
        <v>138</v>
      </c>
      <c r="C30" s="576"/>
      <c r="D30" s="576"/>
      <c r="E30" s="576"/>
      <c r="F30" s="576"/>
      <c r="G30" s="576"/>
    </row>
    <row r="31" spans="1:24" ht="15.75" customHeight="1" x14ac:dyDescent="0.25">
      <c r="B31" s="179"/>
      <c r="C31" s="179"/>
      <c r="D31" s="179"/>
      <c r="E31" s="179"/>
      <c r="F31" s="179"/>
    </row>
    <row r="32" spans="1:24" ht="15.75" customHeight="1" x14ac:dyDescent="0.25">
      <c r="B32" s="179"/>
      <c r="C32" s="179"/>
      <c r="D32" s="179"/>
      <c r="E32" s="179"/>
      <c r="F32" s="179"/>
    </row>
    <row r="33" spans="2:20" ht="15.75" customHeight="1" x14ac:dyDescent="0.25">
      <c r="B33" s="131" t="s">
        <v>98</v>
      </c>
      <c r="C33" s="183" t="s">
        <v>101</v>
      </c>
      <c r="D33" s="183" t="s">
        <v>102</v>
      </c>
      <c r="E33" s="183"/>
      <c r="F33" s="179"/>
    </row>
    <row r="34" spans="2:20" ht="15.75" customHeight="1" x14ac:dyDescent="0.25">
      <c r="B34" s="135" t="s">
        <v>99</v>
      </c>
      <c r="C34" s="185" t="s">
        <v>236</v>
      </c>
      <c r="D34" s="185" t="s">
        <v>105</v>
      </c>
      <c r="E34" s="185"/>
      <c r="F34" s="179"/>
    </row>
    <row r="35" spans="2:20" ht="15.75" customHeight="1" x14ac:dyDescent="0.25">
      <c r="B35" s="176" t="s">
        <v>100</v>
      </c>
      <c r="C35" s="185" t="s">
        <v>185</v>
      </c>
      <c r="D35" s="185" t="s">
        <v>237</v>
      </c>
      <c r="E35" s="185"/>
    </row>
    <row r="36" spans="2:20" ht="15.75" customHeight="1" x14ac:dyDescent="0.25">
      <c r="B36" s="135" t="s">
        <v>315</v>
      </c>
      <c r="C36" s="185" t="s">
        <v>234</v>
      </c>
      <c r="D36" s="185" t="s">
        <v>235</v>
      </c>
      <c r="E36" s="185"/>
    </row>
    <row r="37" spans="2:20" ht="15.75" customHeight="1" x14ac:dyDescent="0.25">
      <c r="B37" s="135" t="s">
        <v>316</v>
      </c>
      <c r="C37" s="185" t="s">
        <v>234</v>
      </c>
      <c r="D37" s="185" t="s">
        <v>235</v>
      </c>
      <c r="E37" s="185"/>
    </row>
    <row r="38" spans="2:20" ht="15.75" customHeight="1" x14ac:dyDescent="0.25">
      <c r="C38" s="185"/>
      <c r="D38" s="185"/>
      <c r="E38" s="185"/>
    </row>
    <row r="39" spans="2:20" ht="15.75" customHeight="1" x14ac:dyDescent="0.25">
      <c r="B39" s="572" t="s">
        <v>214</v>
      </c>
      <c r="C39" s="572"/>
      <c r="D39" s="572"/>
      <c r="E39" s="572"/>
      <c r="F39" s="572"/>
      <c r="G39" s="572"/>
      <c r="H39" s="572"/>
      <c r="I39" s="572"/>
    </row>
    <row r="40" spans="2:20" ht="15.75" customHeight="1" x14ac:dyDescent="0.25">
      <c r="B40" s="128" t="s">
        <v>215</v>
      </c>
      <c r="C40" s="185"/>
      <c r="D40" s="185"/>
      <c r="E40" s="185"/>
    </row>
    <row r="41" spans="2:20" ht="15.75" customHeight="1" x14ac:dyDescent="0.25">
      <c r="B41" s="222"/>
      <c r="C41" s="219"/>
      <c r="D41" s="219"/>
      <c r="E41" s="219"/>
      <c r="F41" s="195"/>
      <c r="G41" s="195"/>
      <c r="H41" s="195"/>
      <c r="I41" s="195"/>
      <c r="J41" s="195"/>
      <c r="K41" s="195"/>
      <c r="L41" s="195"/>
      <c r="M41" s="195"/>
      <c r="N41" s="195"/>
      <c r="O41" s="195"/>
      <c r="P41" s="195"/>
      <c r="Q41" s="195"/>
      <c r="R41" s="195"/>
      <c r="S41" s="195"/>
    </row>
    <row r="42" spans="2:20" ht="15.75" customHeight="1" x14ac:dyDescent="0.25">
      <c r="C42" s="137"/>
      <c r="D42" s="137"/>
      <c r="E42" s="137"/>
      <c r="R42" s="305" t="s">
        <v>355</v>
      </c>
      <c r="S42" s="306"/>
      <c r="T42" s="200"/>
    </row>
    <row r="43" spans="2:20" ht="15.75" customHeight="1" x14ac:dyDescent="0.25">
      <c r="B43" s="191" t="s">
        <v>354</v>
      </c>
      <c r="C43" s="193" t="s">
        <v>2</v>
      </c>
      <c r="D43" s="193"/>
      <c r="E43" s="193"/>
      <c r="F43" s="193" t="s">
        <v>34</v>
      </c>
      <c r="G43" s="193" t="s">
        <v>35</v>
      </c>
      <c r="H43" s="193"/>
      <c r="I43" s="193"/>
      <c r="J43" s="193"/>
      <c r="K43" s="193"/>
      <c r="L43" s="193"/>
      <c r="M43" s="193" t="s">
        <v>36</v>
      </c>
      <c r="N43" s="193" t="s">
        <v>37</v>
      </c>
      <c r="O43" s="194"/>
      <c r="P43" s="194"/>
      <c r="Q43" s="194"/>
      <c r="R43" s="195" t="s">
        <v>81</v>
      </c>
      <c r="S43" s="196"/>
      <c r="T43" s="200"/>
    </row>
    <row r="44" spans="2:20" ht="15.75" customHeight="1" x14ac:dyDescent="0.25">
      <c r="B44" s="197"/>
      <c r="C44" s="146"/>
      <c r="D44" s="146"/>
      <c r="E44" s="146"/>
      <c r="F44" s="146"/>
      <c r="G44" s="146"/>
      <c r="H44" s="146"/>
      <c r="I44" s="146"/>
      <c r="J44" s="146"/>
      <c r="K44" s="146"/>
      <c r="L44" s="146"/>
      <c r="M44" s="146"/>
      <c r="N44" s="146"/>
      <c r="O44" s="136"/>
      <c r="P44" s="136"/>
      <c r="Q44" s="136"/>
    </row>
    <row r="45" spans="2:20" ht="15.75" customHeight="1" x14ac:dyDescent="0.25">
      <c r="B45" s="147"/>
      <c r="C45" s="146"/>
      <c r="D45" s="146"/>
      <c r="E45" s="146"/>
      <c r="F45" s="146"/>
    </row>
    <row r="46" spans="2:20" ht="15.75" customHeight="1" x14ac:dyDescent="0.25">
      <c r="B46" s="147"/>
      <c r="C46" s="146"/>
      <c r="D46" s="146"/>
      <c r="E46" s="146"/>
      <c r="F46" s="146"/>
    </row>
    <row r="47" spans="2:20" ht="15.75" customHeight="1" x14ac:dyDescent="0.25">
      <c r="B47" s="213"/>
      <c r="C47" s="214"/>
      <c r="D47" s="214"/>
      <c r="E47" s="214"/>
      <c r="F47" s="215"/>
      <c r="G47" s="216"/>
      <c r="H47" s="216"/>
      <c r="I47" s="216"/>
      <c r="J47" s="216"/>
      <c r="K47" s="216"/>
      <c r="L47" s="216"/>
      <c r="M47" s="164"/>
      <c r="N47" s="217"/>
      <c r="O47" s="218"/>
      <c r="P47" s="218"/>
      <c r="Q47" s="218"/>
    </row>
    <row r="48" spans="2:20" ht="15.75" customHeight="1" x14ac:dyDescent="0.25">
      <c r="B48" s="213"/>
      <c r="C48" s="214"/>
      <c r="D48" s="214"/>
      <c r="E48" s="214"/>
      <c r="F48" s="215"/>
      <c r="G48" s="216"/>
      <c r="H48" s="216"/>
      <c r="I48" s="216"/>
      <c r="J48" s="216"/>
      <c r="K48" s="216"/>
      <c r="L48" s="216"/>
      <c r="M48" s="164"/>
      <c r="N48" s="217"/>
      <c r="O48" s="218"/>
      <c r="P48" s="218"/>
      <c r="Q48" s="218"/>
    </row>
    <row r="49" spans="2:23" ht="15.75" customHeight="1" x14ac:dyDescent="0.25">
      <c r="B49" s="213"/>
      <c r="C49" s="214"/>
      <c r="D49" s="214"/>
      <c r="E49" s="214"/>
      <c r="F49" s="215"/>
      <c r="G49" s="216"/>
      <c r="H49" s="216"/>
      <c r="I49" s="216"/>
      <c r="J49" s="216"/>
      <c r="K49" s="216"/>
      <c r="L49" s="216"/>
      <c r="M49" s="164"/>
      <c r="N49" s="217"/>
      <c r="O49" s="218"/>
      <c r="P49" s="218"/>
      <c r="Q49" s="218"/>
    </row>
    <row r="50" spans="2:23" ht="15.75" customHeight="1" x14ac:dyDescent="0.25">
      <c r="B50" s="213"/>
      <c r="C50" s="214"/>
      <c r="D50" s="214"/>
      <c r="E50" s="214"/>
      <c r="F50" s="215"/>
      <c r="G50" s="216"/>
      <c r="H50" s="216"/>
      <c r="I50" s="216"/>
      <c r="J50" s="216"/>
      <c r="K50" s="216"/>
      <c r="L50" s="216"/>
      <c r="M50" s="164"/>
      <c r="N50" s="217"/>
      <c r="O50" s="218"/>
      <c r="P50" s="218"/>
      <c r="Q50" s="218"/>
    </row>
    <row r="51" spans="2:23" ht="15.75" customHeight="1" x14ac:dyDescent="0.25">
      <c r="B51" s="213"/>
      <c r="C51" s="214"/>
      <c r="D51" s="214"/>
      <c r="E51" s="214"/>
      <c r="F51" s="215"/>
      <c r="G51" s="216"/>
      <c r="H51" s="216"/>
      <c r="I51" s="216"/>
      <c r="J51" s="216"/>
      <c r="K51" s="216"/>
      <c r="L51" s="216"/>
      <c r="M51" s="164"/>
      <c r="N51" s="217"/>
      <c r="O51" s="218"/>
      <c r="P51" s="218"/>
      <c r="Q51" s="218"/>
      <c r="R51" s="144"/>
      <c r="S51" s="144"/>
      <c r="T51" s="147"/>
    </row>
    <row r="52" spans="2:23" ht="15.75" customHeight="1" x14ac:dyDescent="0.25">
      <c r="B52" s="213"/>
      <c r="C52" s="214"/>
      <c r="D52" s="214"/>
      <c r="E52" s="214"/>
      <c r="F52" s="215"/>
      <c r="G52" s="216"/>
      <c r="H52" s="216"/>
      <c r="I52" s="216"/>
      <c r="J52" s="216"/>
      <c r="K52" s="216"/>
      <c r="L52" s="216"/>
      <c r="M52" s="164"/>
      <c r="N52" s="217"/>
      <c r="O52" s="218"/>
      <c r="P52" s="218"/>
      <c r="Q52" s="218"/>
      <c r="R52" s="144"/>
      <c r="S52" s="144"/>
      <c r="T52" s="147"/>
      <c r="V52" s="135" t="s">
        <v>301</v>
      </c>
      <c r="W52" s="173">
        <f>W21</f>
        <v>110284.12</v>
      </c>
    </row>
    <row r="53" spans="2:23" ht="15.75" customHeight="1" x14ac:dyDescent="0.25">
      <c r="P53" s="220"/>
      <c r="Q53" s="144"/>
      <c r="R53" s="144"/>
      <c r="S53" s="144"/>
      <c r="T53" s="221"/>
    </row>
    <row r="54" spans="2:23" ht="15.75" customHeight="1" x14ac:dyDescent="0.25">
      <c r="P54" s="144"/>
      <c r="Q54" s="144"/>
      <c r="R54" s="144"/>
      <c r="S54" s="144"/>
      <c r="T54" s="147"/>
    </row>
    <row r="55" spans="2:23" ht="15.75" customHeight="1" x14ac:dyDescent="0.25"/>
    <row r="56" spans="2:23" ht="15.75" customHeight="1" x14ac:dyDescent="0.25"/>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9:I39"/>
    <mergeCell ref="B30:G30"/>
    <mergeCell ref="B29:G29"/>
    <mergeCell ref="B25:G25"/>
    <mergeCell ref="B27:G27"/>
  </mergeCells>
  <conditionalFormatting sqref="A7:X20">
    <cfRule type="expression" dxfId="6" priority="1">
      <formula>MOD(ROW(),2)=0</formula>
    </cfRule>
  </conditionalFormatting>
  <hyperlinks>
    <hyperlink ref="B30" r:id="rId1"/>
  </hyperlinks>
  <printOptions horizontalCentered="1" gridLines="1"/>
  <pageMargins left="0" right="0" top="0.75" bottom="0.75" header="0.3" footer="0.3"/>
  <pageSetup scale="49" orientation="landscape" horizontalDpi="1200" verticalDpi="1200"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G7" activePane="bottomRight" state="frozen"/>
      <selection pane="topRight" activeCell="C1" sqref="C1"/>
      <selection pane="bottomLeft" activeCell="A7" sqref="A7"/>
      <selection pane="bottomRight" activeCell="N35" sqref="N35"/>
    </sheetView>
  </sheetViews>
  <sheetFormatPr defaultColWidth="9.140625" defaultRowHeight="15" x14ac:dyDescent="0.25"/>
  <cols>
    <col min="1" max="1" width="7.85546875" style="135" customWidth="1"/>
    <col min="2" max="2" width="69.85546875" style="135" customWidth="1"/>
    <col min="3" max="3" width="36.28515625" style="135" customWidth="1"/>
    <col min="4" max="5" width="13.7109375" style="135" customWidth="1"/>
    <col min="6" max="6" width="19.42578125" style="135" bestFit="1" customWidth="1"/>
    <col min="7" max="7" width="23" style="137" bestFit="1" customWidth="1"/>
    <col min="8" max="8" width="11.28515625" style="135" customWidth="1"/>
    <col min="9" max="9" width="12.85546875" style="135" customWidth="1"/>
    <col min="10" max="10" width="13.42578125" style="135" customWidth="1"/>
    <col min="11" max="11" width="15.7109375" style="135" customWidth="1"/>
    <col min="12" max="12" width="10.140625" style="135" customWidth="1"/>
    <col min="13" max="13" width="20.140625" style="135" customWidth="1"/>
    <col min="14" max="14" width="15.85546875" style="135" bestFit="1" customWidth="1"/>
    <col min="15" max="15" width="13.7109375" style="135" customWidth="1"/>
    <col min="16" max="16" width="15.85546875" style="135" bestFit="1" customWidth="1"/>
    <col min="17" max="17" width="3.140625" style="135" customWidth="1"/>
    <col min="18" max="18" width="16.7109375" style="135" customWidth="1"/>
    <col min="19" max="19" width="15.85546875" style="135" bestFit="1" customWidth="1"/>
    <col min="20" max="20" width="3.42578125" style="141" customWidth="1"/>
    <col min="21" max="21" width="14" style="135" bestFit="1" customWidth="1"/>
    <col min="22" max="22" width="14.28515625" style="135" bestFit="1" customWidth="1"/>
    <col min="23" max="23" width="14" style="135" bestFit="1" customWidth="1"/>
    <col min="24" max="24" width="14.28515625" style="135" customWidth="1"/>
    <col min="25" max="16384" width="9.140625" style="135"/>
  </cols>
  <sheetData>
    <row r="1" spans="1:24" ht="15.75" customHeight="1" x14ac:dyDescent="0.25">
      <c r="A1" s="132" t="s">
        <v>129</v>
      </c>
    </row>
    <row r="2" spans="1:24" ht="15.75" customHeight="1" x14ac:dyDescent="0.25">
      <c r="A2" s="138" t="str">
        <f>'#4090 SLAM MS'!A2</f>
        <v>Federal Grant Allocations/Reimbursements as of: 06/30/2023</v>
      </c>
      <c r="B2" s="202"/>
      <c r="N2" s="140"/>
      <c r="O2" s="140"/>
      <c r="Q2" s="141"/>
      <c r="R2" s="141"/>
      <c r="S2" s="141"/>
    </row>
    <row r="3" spans="1:24" ht="15.75" customHeight="1" x14ac:dyDescent="0.25">
      <c r="A3" s="142" t="s">
        <v>128</v>
      </c>
      <c r="B3" s="132"/>
      <c r="D3" s="132"/>
      <c r="E3" s="132"/>
      <c r="F3" s="132"/>
      <c r="Q3" s="141"/>
      <c r="R3" s="141"/>
      <c r="S3" s="141"/>
      <c r="U3" s="136"/>
      <c r="V3" s="143"/>
    </row>
    <row r="4" spans="1:24" ht="15.75" customHeight="1" x14ac:dyDescent="0.25">
      <c r="A4" s="132" t="s">
        <v>147</v>
      </c>
      <c r="N4" s="145"/>
      <c r="O4" s="145"/>
      <c r="P4" s="145"/>
      <c r="Q4" s="146"/>
      <c r="R4" s="141"/>
      <c r="S4" s="141"/>
      <c r="T4" s="146"/>
      <c r="U4" s="574" t="s">
        <v>211</v>
      </c>
      <c r="V4" s="574"/>
      <c r="W4" s="574"/>
      <c r="X4" s="147"/>
    </row>
    <row r="5" spans="1:24" ht="15.75" thickBot="1" x14ac:dyDescent="0.3">
      <c r="H5" s="148"/>
      <c r="I5" s="148"/>
      <c r="N5" s="145"/>
      <c r="O5" s="145"/>
      <c r="P5" s="145"/>
      <c r="Q5" s="146"/>
      <c r="R5" s="150"/>
      <c r="S5" s="150"/>
      <c r="T5" s="146"/>
      <c r="U5" s="577"/>
      <c r="V5" s="577"/>
      <c r="W5" s="577"/>
      <c r="X5" s="151"/>
    </row>
    <row r="6" spans="1:24" s="205" customFormat="1" ht="85.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4" ht="15.75" customHeight="1" x14ac:dyDescent="0.25">
      <c r="A7" s="137">
        <v>4201</v>
      </c>
      <c r="B7" s="135" t="s">
        <v>326</v>
      </c>
      <c r="C7" s="392" t="s">
        <v>95</v>
      </c>
      <c r="D7" s="185" t="s">
        <v>218</v>
      </c>
      <c r="E7" s="185" t="s">
        <v>253</v>
      </c>
      <c r="F7" s="135" t="s">
        <v>219</v>
      </c>
      <c r="G7" s="137" t="s">
        <v>7</v>
      </c>
      <c r="H7" s="300">
        <v>2.7199999999999998E-2</v>
      </c>
      <c r="I7" s="300">
        <v>0.15010000000000001</v>
      </c>
      <c r="J7" s="171">
        <v>45107</v>
      </c>
      <c r="K7" s="171">
        <v>45108</v>
      </c>
      <c r="L7" s="171">
        <v>44743</v>
      </c>
      <c r="M7" s="137" t="s">
        <v>212</v>
      </c>
      <c r="N7" s="396">
        <v>221209.25</v>
      </c>
      <c r="O7" s="563">
        <v>0</v>
      </c>
      <c r="P7" s="398">
        <f>N7+O7</f>
        <v>221209.25</v>
      </c>
      <c r="Q7" s="178"/>
      <c r="R7" s="396">
        <v>0</v>
      </c>
      <c r="S7" s="398">
        <f>P7-R7</f>
        <v>221209.25</v>
      </c>
      <c r="T7" s="178"/>
      <c r="U7" s="396">
        <v>75050.97</v>
      </c>
      <c r="V7" s="397">
        <v>0</v>
      </c>
      <c r="W7" s="515">
        <f>U7+V7</f>
        <v>75050.97</v>
      </c>
      <c r="X7" s="503">
        <f>S7-W7</f>
        <v>146158.28</v>
      </c>
    </row>
    <row r="8" spans="1:24" ht="15.75" customHeight="1" x14ac:dyDescent="0.25">
      <c r="A8" s="137">
        <v>4203</v>
      </c>
      <c r="B8" s="135" t="s">
        <v>323</v>
      </c>
      <c r="C8" s="392" t="s">
        <v>324</v>
      </c>
      <c r="D8" s="185" t="s">
        <v>285</v>
      </c>
      <c r="E8" s="185" t="s">
        <v>286</v>
      </c>
      <c r="F8" s="135" t="s">
        <v>287</v>
      </c>
      <c r="G8" s="137" t="s">
        <v>7</v>
      </c>
      <c r="H8" s="300">
        <v>2.7199999999999998E-2</v>
      </c>
      <c r="I8" s="300">
        <v>0.15010000000000001</v>
      </c>
      <c r="J8" s="171">
        <v>45107</v>
      </c>
      <c r="K8" s="171">
        <v>45122</v>
      </c>
      <c r="L8" s="171">
        <v>44743</v>
      </c>
      <c r="M8" s="137" t="s">
        <v>281</v>
      </c>
      <c r="N8" s="399">
        <v>13700</v>
      </c>
      <c r="O8" s="564">
        <v>0</v>
      </c>
      <c r="P8" s="386">
        <f>N8+O8</f>
        <v>13700</v>
      </c>
      <c r="Q8" s="178"/>
      <c r="R8" s="399">
        <v>0</v>
      </c>
      <c r="S8" s="386">
        <f>P8-R8</f>
        <v>13700</v>
      </c>
      <c r="T8" s="178"/>
      <c r="U8" s="399">
        <v>0</v>
      </c>
      <c r="V8" s="385"/>
      <c r="W8" s="484">
        <f>U8+V8</f>
        <v>0</v>
      </c>
      <c r="X8" s="458">
        <f>S8-W8</f>
        <v>13700</v>
      </c>
    </row>
    <row r="9" spans="1:24" ht="15.75" customHeight="1" x14ac:dyDescent="0.25">
      <c r="A9" s="137">
        <v>4253</v>
      </c>
      <c r="B9" s="135" t="s">
        <v>114</v>
      </c>
      <c r="C9" s="392" t="s">
        <v>108</v>
      </c>
      <c r="D9" s="185" t="s">
        <v>216</v>
      </c>
      <c r="E9" s="185" t="s">
        <v>240</v>
      </c>
      <c r="F9" s="135" t="s">
        <v>217</v>
      </c>
      <c r="G9" s="137" t="s">
        <v>7</v>
      </c>
      <c r="H9" s="300">
        <v>2.7199999999999998E-2</v>
      </c>
      <c r="I9" s="300">
        <v>0.15010000000000001</v>
      </c>
      <c r="J9" s="171">
        <v>45107</v>
      </c>
      <c r="K9" s="171">
        <v>45108</v>
      </c>
      <c r="L9" s="171">
        <v>44743</v>
      </c>
      <c r="M9" s="137" t="s">
        <v>212</v>
      </c>
      <c r="N9" s="399">
        <v>9123.16</v>
      </c>
      <c r="O9" s="564">
        <v>0</v>
      </c>
      <c r="P9" s="386">
        <f>N9+O9</f>
        <v>9123.16</v>
      </c>
      <c r="Q9" s="178"/>
      <c r="R9" s="399">
        <v>0</v>
      </c>
      <c r="S9" s="386">
        <f>P9-R9</f>
        <v>9123.16</v>
      </c>
      <c r="T9" s="178"/>
      <c r="U9" s="399">
        <v>9123.16</v>
      </c>
      <c r="V9" s="385">
        <v>0</v>
      </c>
      <c r="W9" s="484">
        <f>U9+V9</f>
        <v>9123.16</v>
      </c>
      <c r="X9" s="458">
        <f>S9-W9</f>
        <v>0</v>
      </c>
    </row>
    <row r="10" spans="1:24" ht="15.75" customHeight="1" x14ac:dyDescent="0.25">
      <c r="A10" s="137">
        <v>4423</v>
      </c>
      <c r="B10" s="135" t="s">
        <v>210</v>
      </c>
      <c r="C10" s="293" t="s">
        <v>305</v>
      </c>
      <c r="D10" s="137" t="s">
        <v>183</v>
      </c>
      <c r="E10" s="137" t="s">
        <v>242</v>
      </c>
      <c r="F10" s="135" t="s">
        <v>196</v>
      </c>
      <c r="G10" s="137" t="s">
        <v>7</v>
      </c>
      <c r="H10" s="300">
        <v>2.7199999999999998E-2</v>
      </c>
      <c r="I10" s="300">
        <v>0.15010000000000001</v>
      </c>
      <c r="J10" s="171">
        <v>45199</v>
      </c>
      <c r="K10" s="171">
        <v>45214</v>
      </c>
      <c r="L10" s="171">
        <v>44201</v>
      </c>
      <c r="M10" s="137" t="s">
        <v>192</v>
      </c>
      <c r="N10" s="384">
        <v>74462.11</v>
      </c>
      <c r="O10" s="385">
        <v>0</v>
      </c>
      <c r="P10" s="386">
        <f t="shared" ref="P10:P23" si="0">N10+O10</f>
        <v>74462.11</v>
      </c>
      <c r="Q10" s="130"/>
      <c r="R10" s="399">
        <v>0</v>
      </c>
      <c r="S10" s="386">
        <f t="shared" ref="S10:S23" si="1">P10-R10</f>
        <v>74462.11</v>
      </c>
      <c r="T10" s="178"/>
      <c r="U10" s="399">
        <v>74462.11</v>
      </c>
      <c r="V10" s="385">
        <v>0</v>
      </c>
      <c r="W10" s="484">
        <f t="shared" ref="W10:W23" si="2">U10+V10</f>
        <v>74462.11</v>
      </c>
      <c r="X10" s="458">
        <f>S10-W10</f>
        <v>0</v>
      </c>
    </row>
    <row r="11" spans="1:24" ht="15.75" customHeight="1" x14ac:dyDescent="0.25">
      <c r="A11" s="137">
        <v>4426</v>
      </c>
      <c r="B11" s="135" t="s">
        <v>320</v>
      </c>
      <c r="C11" s="293" t="s">
        <v>305</v>
      </c>
      <c r="D11" s="137" t="s">
        <v>183</v>
      </c>
      <c r="E11" s="137" t="s">
        <v>252</v>
      </c>
      <c r="F11" s="135" t="s">
        <v>184</v>
      </c>
      <c r="G11" s="137" t="s">
        <v>7</v>
      </c>
      <c r="H11" s="300">
        <v>2.7199999999999998E-2</v>
      </c>
      <c r="I11" s="300">
        <v>0.15010000000000001</v>
      </c>
      <c r="J11" s="171">
        <v>45199</v>
      </c>
      <c r="K11" s="171">
        <v>45214</v>
      </c>
      <c r="L11" s="171">
        <v>44201</v>
      </c>
      <c r="M11" s="137" t="s">
        <v>190</v>
      </c>
      <c r="N11" s="384">
        <v>22764.36</v>
      </c>
      <c r="O11" s="385">
        <v>0</v>
      </c>
      <c r="P11" s="386">
        <f t="shared" si="0"/>
        <v>22764.36</v>
      </c>
      <c r="Q11" s="130"/>
      <c r="R11" s="399">
        <v>0</v>
      </c>
      <c r="S11" s="386">
        <f t="shared" si="1"/>
        <v>22764.36</v>
      </c>
      <c r="T11" s="178"/>
      <c r="U11" s="399">
        <v>0</v>
      </c>
      <c r="V11" s="385">
        <v>0</v>
      </c>
      <c r="W11" s="484">
        <f t="shared" si="2"/>
        <v>0</v>
      </c>
      <c r="X11" s="458">
        <f t="shared" ref="X11:X22" si="3">S11-W11</f>
        <v>22764.36</v>
      </c>
    </row>
    <row r="12" spans="1:24" ht="15.75" customHeight="1" x14ac:dyDescent="0.25">
      <c r="A12" s="137">
        <v>4427</v>
      </c>
      <c r="B12" s="135" t="s">
        <v>193</v>
      </c>
      <c r="C12" s="293" t="s">
        <v>305</v>
      </c>
      <c r="D12" s="137" t="s">
        <v>183</v>
      </c>
      <c r="E12" s="137" t="s">
        <v>249</v>
      </c>
      <c r="F12" s="135" t="s">
        <v>195</v>
      </c>
      <c r="G12" s="137" t="s">
        <v>7</v>
      </c>
      <c r="H12" s="300">
        <v>2.7199999999999998E-2</v>
      </c>
      <c r="I12" s="300">
        <v>0.15010000000000001</v>
      </c>
      <c r="J12" s="171">
        <v>45199</v>
      </c>
      <c r="K12" s="171">
        <v>45214</v>
      </c>
      <c r="L12" s="171">
        <v>44201</v>
      </c>
      <c r="M12" s="137" t="s">
        <v>191</v>
      </c>
      <c r="N12" s="384">
        <v>15731.43</v>
      </c>
      <c r="O12" s="385">
        <v>0</v>
      </c>
      <c r="P12" s="386">
        <f t="shared" si="0"/>
        <v>15731.43</v>
      </c>
      <c r="Q12" s="130"/>
      <c r="R12" s="399">
        <v>13300</v>
      </c>
      <c r="S12" s="386">
        <f t="shared" si="1"/>
        <v>2431.4300000000003</v>
      </c>
      <c r="T12" s="178"/>
      <c r="U12" s="399">
        <v>0</v>
      </c>
      <c r="V12" s="385">
        <v>0</v>
      </c>
      <c r="W12" s="484">
        <f t="shared" si="2"/>
        <v>0</v>
      </c>
      <c r="X12" s="458">
        <f t="shared" si="3"/>
        <v>2431.4300000000003</v>
      </c>
    </row>
    <row r="13" spans="1:24" ht="15.75" customHeight="1" x14ac:dyDescent="0.25">
      <c r="A13" s="137">
        <v>4428</v>
      </c>
      <c r="B13" s="135" t="s">
        <v>208</v>
      </c>
      <c r="C13" s="293" t="s">
        <v>305</v>
      </c>
      <c r="D13" s="137" t="s">
        <v>183</v>
      </c>
      <c r="E13" s="137" t="s">
        <v>241</v>
      </c>
      <c r="F13" s="135" t="s">
        <v>209</v>
      </c>
      <c r="G13" s="137" t="s">
        <v>7</v>
      </c>
      <c r="H13" s="300">
        <v>2.7199999999999998E-2</v>
      </c>
      <c r="I13" s="300">
        <v>0.15010000000000001</v>
      </c>
      <c r="J13" s="171">
        <v>45199</v>
      </c>
      <c r="K13" s="171">
        <v>45214</v>
      </c>
      <c r="L13" s="171">
        <v>44201</v>
      </c>
      <c r="M13" s="137" t="s">
        <v>230</v>
      </c>
      <c r="N13" s="384">
        <v>15498</v>
      </c>
      <c r="O13" s="385">
        <v>0</v>
      </c>
      <c r="P13" s="386">
        <f t="shared" si="0"/>
        <v>15498</v>
      </c>
      <c r="Q13" s="130"/>
      <c r="R13" s="399">
        <v>0</v>
      </c>
      <c r="S13" s="386">
        <f t="shared" si="1"/>
        <v>15498</v>
      </c>
      <c r="T13" s="178"/>
      <c r="U13" s="399">
        <v>0</v>
      </c>
      <c r="V13" s="385">
        <v>0</v>
      </c>
      <c r="W13" s="484">
        <f t="shared" si="2"/>
        <v>0</v>
      </c>
      <c r="X13" s="458">
        <f t="shared" si="3"/>
        <v>15498</v>
      </c>
    </row>
    <row r="14" spans="1:24" ht="15.75" customHeight="1" x14ac:dyDescent="0.25">
      <c r="A14" s="137">
        <v>4429</v>
      </c>
      <c r="B14" s="135" t="s">
        <v>206</v>
      </c>
      <c r="C14" s="293" t="s">
        <v>305</v>
      </c>
      <c r="D14" s="137" t="s">
        <v>183</v>
      </c>
      <c r="E14" s="137" t="s">
        <v>247</v>
      </c>
      <c r="F14" s="135" t="s">
        <v>207</v>
      </c>
      <c r="G14" s="137" t="s">
        <v>7</v>
      </c>
      <c r="H14" s="300">
        <v>2.7199999999999998E-2</v>
      </c>
      <c r="I14" s="300">
        <v>0.15010000000000001</v>
      </c>
      <c r="J14" s="171">
        <v>45199</v>
      </c>
      <c r="K14" s="171">
        <v>45214</v>
      </c>
      <c r="L14" s="171">
        <v>44201</v>
      </c>
      <c r="M14" s="137" t="s">
        <v>229</v>
      </c>
      <c r="N14" s="384">
        <v>1268.47</v>
      </c>
      <c r="O14" s="385">
        <v>0</v>
      </c>
      <c r="P14" s="386">
        <f t="shared" si="0"/>
        <v>1268.47</v>
      </c>
      <c r="Q14" s="130"/>
      <c r="R14" s="399">
        <v>0</v>
      </c>
      <c r="S14" s="386">
        <f t="shared" si="1"/>
        <v>1268.47</v>
      </c>
      <c r="T14" s="178"/>
      <c r="U14" s="399">
        <v>0</v>
      </c>
      <c r="V14" s="385">
        <v>0</v>
      </c>
      <c r="W14" s="484">
        <f t="shared" si="2"/>
        <v>0</v>
      </c>
      <c r="X14" s="458">
        <f t="shared" si="3"/>
        <v>1268.47</v>
      </c>
    </row>
    <row r="15" spans="1:24" ht="15.75" customHeight="1" x14ac:dyDescent="0.25">
      <c r="A15" s="137">
        <v>4450</v>
      </c>
      <c r="B15" s="135" t="s">
        <v>231</v>
      </c>
      <c r="C15" s="293" t="s">
        <v>200</v>
      </c>
      <c r="D15" s="137" t="s">
        <v>201</v>
      </c>
      <c r="E15" s="290" t="s">
        <v>246</v>
      </c>
      <c r="F15" s="135" t="s">
        <v>232</v>
      </c>
      <c r="G15" s="137" t="s">
        <v>7</v>
      </c>
      <c r="H15" s="300">
        <v>0.05</v>
      </c>
      <c r="I15" s="300">
        <v>0.15010000000000001</v>
      </c>
      <c r="J15" s="171">
        <v>45565</v>
      </c>
      <c r="K15" s="171">
        <v>45580</v>
      </c>
      <c r="L15" s="171">
        <v>44279</v>
      </c>
      <c r="M15" s="137" t="s">
        <v>233</v>
      </c>
      <c r="N15" s="384">
        <v>11554.09</v>
      </c>
      <c r="O15" s="385">
        <v>0</v>
      </c>
      <c r="P15" s="386">
        <f t="shared" si="0"/>
        <v>11554.09</v>
      </c>
      <c r="Q15" s="130"/>
      <c r="R15" s="399">
        <v>0</v>
      </c>
      <c r="S15" s="386">
        <f t="shared" si="1"/>
        <v>11554.09</v>
      </c>
      <c r="T15" s="178"/>
      <c r="U15" s="399">
        <v>0</v>
      </c>
      <c r="V15" s="385">
        <v>0</v>
      </c>
      <c r="W15" s="484">
        <f t="shared" si="2"/>
        <v>0</v>
      </c>
      <c r="X15" s="458">
        <f t="shared" si="3"/>
        <v>11554.09</v>
      </c>
    </row>
    <row r="16" spans="1:24" s="144" customFormat="1" ht="15.75" customHeight="1" x14ac:dyDescent="0.25">
      <c r="A16" s="160">
        <v>4452</v>
      </c>
      <c r="B16" s="144" t="s">
        <v>204</v>
      </c>
      <c r="C16" s="218" t="s">
        <v>200</v>
      </c>
      <c r="D16" s="160" t="s">
        <v>201</v>
      </c>
      <c r="E16" s="160" t="s">
        <v>245</v>
      </c>
      <c r="F16" s="144" t="s">
        <v>205</v>
      </c>
      <c r="G16" s="160" t="s">
        <v>7</v>
      </c>
      <c r="H16" s="324">
        <v>0.05</v>
      </c>
      <c r="I16" s="324">
        <v>0.15010000000000001</v>
      </c>
      <c r="J16" s="164">
        <v>45565</v>
      </c>
      <c r="K16" s="164">
        <v>45580</v>
      </c>
      <c r="L16" s="164">
        <v>44279</v>
      </c>
      <c r="M16" s="160" t="s">
        <v>203</v>
      </c>
      <c r="N16" s="384">
        <v>134731.29999999999</v>
      </c>
      <c r="O16" s="391">
        <v>21.11</v>
      </c>
      <c r="P16" s="390">
        <f>N16+O16</f>
        <v>134752.40999999997</v>
      </c>
      <c r="Q16" s="133"/>
      <c r="R16" s="384">
        <v>0</v>
      </c>
      <c r="S16" s="390">
        <f t="shared" si="1"/>
        <v>134752.40999999997</v>
      </c>
      <c r="T16" s="286"/>
      <c r="U16" s="384">
        <v>0</v>
      </c>
      <c r="V16" s="391">
        <v>0</v>
      </c>
      <c r="W16" s="483">
        <f t="shared" si="2"/>
        <v>0</v>
      </c>
      <c r="X16" s="442">
        <f t="shared" si="3"/>
        <v>134752.40999999997</v>
      </c>
    </row>
    <row r="17" spans="1:24" ht="15.75" customHeight="1" x14ac:dyDescent="0.25">
      <c r="A17" s="137">
        <v>4454</v>
      </c>
      <c r="B17" s="135" t="s">
        <v>306</v>
      </c>
      <c r="C17" s="293" t="s">
        <v>200</v>
      </c>
      <c r="D17" s="137" t="s">
        <v>201</v>
      </c>
      <c r="E17" s="137" t="s">
        <v>248</v>
      </c>
      <c r="F17" s="135" t="s">
        <v>228</v>
      </c>
      <c r="G17" s="137" t="s">
        <v>7</v>
      </c>
      <c r="H17" s="300">
        <v>0.05</v>
      </c>
      <c r="I17" s="300">
        <v>0.15010000000000001</v>
      </c>
      <c r="J17" s="171">
        <v>45565</v>
      </c>
      <c r="K17" s="171">
        <v>45580</v>
      </c>
      <c r="L17" s="171">
        <v>44279</v>
      </c>
      <c r="M17" s="137" t="s">
        <v>327</v>
      </c>
      <c r="N17" s="384">
        <v>8463.68</v>
      </c>
      <c r="O17" s="385">
        <v>155.94</v>
      </c>
      <c r="P17" s="386">
        <f t="shared" si="0"/>
        <v>8619.6200000000008</v>
      </c>
      <c r="Q17" s="130"/>
      <c r="R17" s="399">
        <v>0</v>
      </c>
      <c r="S17" s="386">
        <f t="shared" si="1"/>
        <v>8619.6200000000008</v>
      </c>
      <c r="T17" s="178"/>
      <c r="U17" s="399">
        <v>0</v>
      </c>
      <c r="V17" s="385">
        <v>0</v>
      </c>
      <c r="W17" s="484">
        <f t="shared" si="2"/>
        <v>0</v>
      </c>
      <c r="X17" s="458">
        <f t="shared" si="3"/>
        <v>8619.6200000000008</v>
      </c>
    </row>
    <row r="18" spans="1:24" ht="15.75" customHeight="1" x14ac:dyDescent="0.25">
      <c r="A18" s="137">
        <v>4457</v>
      </c>
      <c r="B18" s="135" t="s">
        <v>266</v>
      </c>
      <c r="C18" s="293" t="s">
        <v>200</v>
      </c>
      <c r="D18" s="137" t="s">
        <v>201</v>
      </c>
      <c r="E18" s="137" t="s">
        <v>267</v>
      </c>
      <c r="F18" s="135" t="s">
        <v>268</v>
      </c>
      <c r="G18" s="137" t="s">
        <v>7</v>
      </c>
      <c r="H18" s="300">
        <v>0.05</v>
      </c>
      <c r="I18" s="300">
        <v>0.15010000000000001</v>
      </c>
      <c r="J18" s="171">
        <v>45565</v>
      </c>
      <c r="K18" s="171">
        <v>45580</v>
      </c>
      <c r="L18" s="171">
        <v>44279</v>
      </c>
      <c r="M18" s="137" t="s">
        <v>312</v>
      </c>
      <c r="N18" s="384">
        <v>4028.4700000000003</v>
      </c>
      <c r="O18" s="385">
        <v>0</v>
      </c>
      <c r="P18" s="386">
        <f t="shared" si="0"/>
        <v>4028.4700000000003</v>
      </c>
      <c r="Q18" s="130"/>
      <c r="R18" s="399">
        <v>0</v>
      </c>
      <c r="S18" s="386">
        <f t="shared" si="1"/>
        <v>4028.4700000000003</v>
      </c>
      <c r="T18" s="178"/>
      <c r="U18" s="399">
        <v>0</v>
      </c>
      <c r="V18" s="385">
        <v>0</v>
      </c>
      <c r="W18" s="484">
        <f t="shared" si="2"/>
        <v>0</v>
      </c>
      <c r="X18" s="458">
        <f t="shared" si="3"/>
        <v>4028.4700000000003</v>
      </c>
    </row>
    <row r="19" spans="1:24" ht="15.75" customHeight="1" x14ac:dyDescent="0.25">
      <c r="A19" s="137">
        <v>4459</v>
      </c>
      <c r="B19" s="135" t="s">
        <v>243</v>
      </c>
      <c r="C19" s="293" t="s">
        <v>200</v>
      </c>
      <c r="D19" s="137" t="s">
        <v>201</v>
      </c>
      <c r="E19" s="137" t="s">
        <v>244</v>
      </c>
      <c r="F19" s="135" t="s">
        <v>202</v>
      </c>
      <c r="G19" s="137" t="s">
        <v>7</v>
      </c>
      <c r="H19" s="300">
        <v>0.05</v>
      </c>
      <c r="I19" s="300">
        <v>0.15010000000000001</v>
      </c>
      <c r="J19" s="171">
        <v>45565</v>
      </c>
      <c r="K19" s="171">
        <v>45580</v>
      </c>
      <c r="L19" s="171">
        <v>44279</v>
      </c>
      <c r="M19" s="137" t="s">
        <v>203</v>
      </c>
      <c r="N19" s="384">
        <v>538925.18999999994</v>
      </c>
      <c r="O19" s="385">
        <v>84.43</v>
      </c>
      <c r="P19" s="386">
        <f t="shared" si="0"/>
        <v>539009.62</v>
      </c>
      <c r="Q19" s="130"/>
      <c r="R19" s="399">
        <v>0</v>
      </c>
      <c r="S19" s="386">
        <f t="shared" si="1"/>
        <v>539009.62</v>
      </c>
      <c r="T19" s="178"/>
      <c r="U19" s="399">
        <v>0</v>
      </c>
      <c r="V19" s="385">
        <v>0</v>
      </c>
      <c r="W19" s="484">
        <f t="shared" si="2"/>
        <v>0</v>
      </c>
      <c r="X19" s="458">
        <f t="shared" si="3"/>
        <v>539009.62</v>
      </c>
    </row>
    <row r="20" spans="1:24" ht="15.75" customHeight="1" x14ac:dyDescent="0.25">
      <c r="A20" s="137">
        <v>4461</v>
      </c>
      <c r="B20" s="135" t="s">
        <v>288</v>
      </c>
      <c r="C20" s="293" t="s">
        <v>200</v>
      </c>
      <c r="D20" s="137" t="s">
        <v>201</v>
      </c>
      <c r="E20" s="137" t="s">
        <v>273</v>
      </c>
      <c r="F20" s="135" t="s">
        <v>274</v>
      </c>
      <c r="G20" s="137" t="s">
        <v>7</v>
      </c>
      <c r="H20" s="300">
        <v>0.05</v>
      </c>
      <c r="I20" s="300">
        <v>0.15010000000000001</v>
      </c>
      <c r="J20" s="171">
        <v>45565</v>
      </c>
      <c r="K20" s="171">
        <v>45580</v>
      </c>
      <c r="L20" s="171">
        <v>44279</v>
      </c>
      <c r="M20" s="137" t="s">
        <v>310</v>
      </c>
      <c r="N20" s="384">
        <v>4511.1500000000005</v>
      </c>
      <c r="O20" s="385">
        <v>0</v>
      </c>
      <c r="P20" s="386">
        <f t="shared" si="0"/>
        <v>4511.1500000000005</v>
      </c>
      <c r="Q20" s="130"/>
      <c r="R20" s="399">
        <v>0</v>
      </c>
      <c r="S20" s="386">
        <f t="shared" si="1"/>
        <v>4511.1500000000005</v>
      </c>
      <c r="T20" s="178"/>
      <c r="U20" s="399">
        <v>0</v>
      </c>
      <c r="V20" s="385">
        <v>0</v>
      </c>
      <c r="W20" s="484">
        <f t="shared" si="2"/>
        <v>0</v>
      </c>
      <c r="X20" s="458">
        <f t="shared" si="3"/>
        <v>4511.1500000000005</v>
      </c>
    </row>
    <row r="21" spans="1:24" ht="15.75" customHeight="1" x14ac:dyDescent="0.25">
      <c r="A21" s="137">
        <v>4462</v>
      </c>
      <c r="B21" s="135" t="s">
        <v>289</v>
      </c>
      <c r="C21" s="293" t="s">
        <v>200</v>
      </c>
      <c r="D21" s="137" t="s">
        <v>201</v>
      </c>
      <c r="E21" s="137" t="s">
        <v>275</v>
      </c>
      <c r="F21" s="135" t="s">
        <v>276</v>
      </c>
      <c r="G21" s="137" t="s">
        <v>7</v>
      </c>
      <c r="H21" s="300">
        <v>0.05</v>
      </c>
      <c r="I21" s="300">
        <v>0.15010000000000001</v>
      </c>
      <c r="J21" s="171">
        <v>45565</v>
      </c>
      <c r="K21" s="171">
        <v>45580</v>
      </c>
      <c r="L21" s="171">
        <v>44279</v>
      </c>
      <c r="M21" s="137" t="s">
        <v>311</v>
      </c>
      <c r="N21" s="384">
        <v>6671.92</v>
      </c>
      <c r="O21" s="385">
        <v>0</v>
      </c>
      <c r="P21" s="386">
        <f t="shared" si="0"/>
        <v>6671.92</v>
      </c>
      <c r="Q21" s="130"/>
      <c r="R21" s="399">
        <v>0</v>
      </c>
      <c r="S21" s="386">
        <f t="shared" si="1"/>
        <v>6671.92</v>
      </c>
      <c r="T21" s="178"/>
      <c r="U21" s="399">
        <v>0</v>
      </c>
      <c r="V21" s="385">
        <v>0</v>
      </c>
      <c r="W21" s="484">
        <f t="shared" si="2"/>
        <v>0</v>
      </c>
      <c r="X21" s="458">
        <f t="shared" si="3"/>
        <v>6671.92</v>
      </c>
    </row>
    <row r="22" spans="1:24" ht="15.75" customHeight="1" x14ac:dyDescent="0.25">
      <c r="A22" s="137">
        <v>4463</v>
      </c>
      <c r="B22" s="135" t="s">
        <v>290</v>
      </c>
      <c r="C22" s="293" t="s">
        <v>200</v>
      </c>
      <c r="D22" s="137" t="s">
        <v>201</v>
      </c>
      <c r="E22" s="137" t="s">
        <v>277</v>
      </c>
      <c r="F22" s="135" t="s">
        <v>278</v>
      </c>
      <c r="G22" s="137" t="s">
        <v>7</v>
      </c>
      <c r="H22" s="300">
        <v>0.05</v>
      </c>
      <c r="I22" s="300">
        <v>0.15010000000000001</v>
      </c>
      <c r="J22" s="171">
        <v>45565</v>
      </c>
      <c r="K22" s="171">
        <v>45580</v>
      </c>
      <c r="L22" s="171">
        <v>44279</v>
      </c>
      <c r="M22" s="137" t="s">
        <v>308</v>
      </c>
      <c r="N22" s="384">
        <v>22499.93</v>
      </c>
      <c r="O22" s="385">
        <v>0</v>
      </c>
      <c r="P22" s="386">
        <f t="shared" si="0"/>
        <v>22499.93</v>
      </c>
      <c r="Q22" s="130"/>
      <c r="R22" s="399">
        <v>0</v>
      </c>
      <c r="S22" s="386">
        <f t="shared" si="1"/>
        <v>22499.93</v>
      </c>
      <c r="T22" s="178"/>
      <c r="U22" s="399">
        <v>0</v>
      </c>
      <c r="V22" s="385">
        <v>0</v>
      </c>
      <c r="W22" s="484">
        <f t="shared" si="2"/>
        <v>0</v>
      </c>
      <c r="X22" s="458">
        <f t="shared" si="3"/>
        <v>22499.93</v>
      </c>
    </row>
    <row r="23" spans="1:24" ht="15.75" customHeight="1" x14ac:dyDescent="0.25">
      <c r="A23" s="137">
        <v>4464</v>
      </c>
      <c r="B23" s="135" t="s">
        <v>307</v>
      </c>
      <c r="C23" s="293" t="s">
        <v>313</v>
      </c>
      <c r="D23" s="137" t="s">
        <v>183</v>
      </c>
      <c r="E23" s="137" t="s">
        <v>279</v>
      </c>
      <c r="F23" s="135" t="s">
        <v>280</v>
      </c>
      <c r="G23" s="137" t="s">
        <v>7</v>
      </c>
      <c r="H23" s="300">
        <v>0.05</v>
      </c>
      <c r="I23" s="300">
        <v>0.15010000000000001</v>
      </c>
      <c r="J23" s="171">
        <v>45199</v>
      </c>
      <c r="K23" s="171">
        <v>45214</v>
      </c>
      <c r="L23" s="171">
        <v>44201</v>
      </c>
      <c r="M23" s="137" t="s">
        <v>309</v>
      </c>
      <c r="N23" s="400">
        <v>26113.68</v>
      </c>
      <c r="O23" s="401">
        <v>0</v>
      </c>
      <c r="P23" s="402">
        <f t="shared" si="0"/>
        <v>26113.68</v>
      </c>
      <c r="Q23" s="130"/>
      <c r="R23" s="435">
        <v>0</v>
      </c>
      <c r="S23" s="402">
        <f t="shared" si="1"/>
        <v>26113.68</v>
      </c>
      <c r="T23" s="178"/>
      <c r="U23" s="435">
        <v>0</v>
      </c>
      <c r="V23" s="401">
        <v>0</v>
      </c>
      <c r="W23" s="485">
        <f t="shared" si="2"/>
        <v>0</v>
      </c>
      <c r="X23" s="488">
        <f>S23-W23</f>
        <v>26113.68</v>
      </c>
    </row>
    <row r="24" spans="1:24" ht="15.75" customHeight="1" thickBot="1" x14ac:dyDescent="0.3">
      <c r="C24" s="238"/>
      <c r="D24" s="137"/>
      <c r="E24" s="137"/>
      <c r="J24" s="201"/>
      <c r="K24" s="201"/>
      <c r="L24" s="201" t="s">
        <v>91</v>
      </c>
      <c r="M24" s="175" t="s">
        <v>38</v>
      </c>
      <c r="N24" s="387">
        <f>SUM(N7:N23)</f>
        <v>1131256.1899999995</v>
      </c>
      <c r="O24" s="388">
        <f>SUM(O7:O23)</f>
        <v>261.48</v>
      </c>
      <c r="P24" s="389">
        <f>SUM(P7:P23)</f>
        <v>1131517.6699999997</v>
      </c>
      <c r="Q24" s="130" t="s">
        <v>91</v>
      </c>
      <c r="R24" s="387">
        <f>SUM(R7:R23)</f>
        <v>13300</v>
      </c>
      <c r="S24" s="389">
        <f>SUM(S7:S23)</f>
        <v>1118217.6699999997</v>
      </c>
      <c r="T24" s="130"/>
      <c r="U24" s="406">
        <f>SUM(U7:U23)</f>
        <v>158636.24</v>
      </c>
      <c r="V24" s="417">
        <f>SUM(V7:V23)</f>
        <v>0</v>
      </c>
      <c r="W24" s="505">
        <f>SUM(W7:W23)</f>
        <v>158636.24</v>
      </c>
      <c r="X24" s="506">
        <f>SUM(X7:X23)</f>
        <v>959581.43000000017</v>
      </c>
    </row>
    <row r="25" spans="1:24" ht="15.75" customHeight="1" thickTop="1" x14ac:dyDescent="0.25">
      <c r="C25" s="137"/>
      <c r="D25" s="137"/>
      <c r="E25" s="137"/>
      <c r="J25" s="201"/>
      <c r="K25" s="201"/>
      <c r="L25" s="201"/>
      <c r="M25" s="175"/>
      <c r="N25" s="173"/>
      <c r="O25" s="173"/>
      <c r="P25" s="173"/>
      <c r="Q25" s="173"/>
      <c r="R25" s="173"/>
      <c r="S25" s="173"/>
      <c r="T25" s="172"/>
    </row>
    <row r="26" spans="1:24" ht="15.75" customHeight="1" x14ac:dyDescent="0.25">
      <c r="B26" s="132" t="s">
        <v>111</v>
      </c>
      <c r="C26" s="185"/>
      <c r="D26" s="185"/>
      <c r="E26" s="185"/>
    </row>
    <row r="27" spans="1:24" ht="15.75" customHeight="1" x14ac:dyDescent="0.25">
      <c r="B27" s="576" t="s">
        <v>352</v>
      </c>
      <c r="C27" s="576"/>
      <c r="D27" s="576"/>
      <c r="E27" s="576"/>
      <c r="F27" s="576"/>
      <c r="G27" s="576"/>
    </row>
    <row r="28" spans="1:24" ht="15.75" customHeight="1" x14ac:dyDescent="0.25">
      <c r="C28" s="185"/>
      <c r="D28" s="185"/>
      <c r="E28" s="185"/>
    </row>
    <row r="29" spans="1:24" ht="15.75" customHeight="1" x14ac:dyDescent="0.25">
      <c r="B29" s="576" t="s">
        <v>115</v>
      </c>
      <c r="C29" s="576"/>
      <c r="D29" s="576"/>
      <c r="E29" s="576"/>
      <c r="F29" s="576"/>
      <c r="G29" s="576"/>
    </row>
    <row r="30" spans="1:24" ht="15.75" customHeight="1" x14ac:dyDescent="0.25">
      <c r="B30" s="179"/>
      <c r="C30" s="179"/>
      <c r="D30" s="179"/>
      <c r="E30" s="179"/>
      <c r="F30" s="179"/>
      <c r="G30" s="180"/>
    </row>
    <row r="31" spans="1:24" ht="15.75" customHeight="1" x14ac:dyDescent="0.25">
      <c r="B31" s="576" t="s">
        <v>139</v>
      </c>
      <c r="C31" s="576"/>
      <c r="D31" s="576"/>
      <c r="E31" s="576"/>
      <c r="F31" s="576"/>
      <c r="G31" s="576"/>
    </row>
    <row r="32" spans="1:24" ht="15.75" customHeight="1" x14ac:dyDescent="0.25">
      <c r="B32" s="589" t="s">
        <v>138</v>
      </c>
      <c r="C32" s="576"/>
      <c r="D32" s="576"/>
      <c r="E32" s="576"/>
      <c r="F32" s="576"/>
      <c r="G32" s="576"/>
    </row>
    <row r="33" spans="2:20" ht="15.75" customHeight="1" x14ac:dyDescent="0.25">
      <c r="B33" s="179"/>
      <c r="C33" s="179"/>
      <c r="D33" s="179"/>
      <c r="E33" s="179"/>
      <c r="F33" s="179"/>
    </row>
    <row r="34" spans="2:20" ht="15.75" customHeight="1" x14ac:dyDescent="0.25">
      <c r="B34" s="131" t="s">
        <v>98</v>
      </c>
      <c r="C34" s="183" t="s">
        <v>101</v>
      </c>
      <c r="D34" s="183" t="s">
        <v>102</v>
      </c>
      <c r="E34" s="183"/>
      <c r="F34" s="179"/>
    </row>
    <row r="35" spans="2:20" ht="15.75" customHeight="1" x14ac:dyDescent="0.25">
      <c r="B35" s="135" t="s">
        <v>99</v>
      </c>
      <c r="C35" s="185" t="s">
        <v>236</v>
      </c>
      <c r="D35" s="185" t="s">
        <v>105</v>
      </c>
      <c r="E35" s="185"/>
      <c r="F35" s="179"/>
    </row>
    <row r="36" spans="2:20" ht="15.75" customHeight="1" x14ac:dyDescent="0.25">
      <c r="B36" s="135" t="s">
        <v>315</v>
      </c>
      <c r="C36" s="185" t="s">
        <v>234</v>
      </c>
      <c r="D36" s="185" t="s">
        <v>235</v>
      </c>
      <c r="E36" s="185"/>
    </row>
    <row r="37" spans="2:20" ht="15.75" customHeight="1" x14ac:dyDescent="0.25">
      <c r="B37" s="135" t="s">
        <v>316</v>
      </c>
      <c r="C37" s="185" t="s">
        <v>234</v>
      </c>
      <c r="D37" s="185" t="s">
        <v>235</v>
      </c>
      <c r="E37" s="185"/>
    </row>
    <row r="38" spans="2:20" ht="15.75" customHeight="1" x14ac:dyDescent="0.25">
      <c r="C38" s="185"/>
      <c r="D38" s="185"/>
      <c r="E38" s="185"/>
    </row>
    <row r="39" spans="2:20" ht="15.75" customHeight="1" x14ac:dyDescent="0.25">
      <c r="B39" s="572" t="s">
        <v>214</v>
      </c>
      <c r="C39" s="572"/>
      <c r="D39" s="572"/>
      <c r="E39" s="572"/>
      <c r="F39" s="572"/>
      <c r="G39" s="572"/>
      <c r="H39" s="572"/>
      <c r="I39" s="572"/>
    </row>
    <row r="40" spans="2:20" ht="15.75" customHeight="1" x14ac:dyDescent="0.25">
      <c r="B40" s="128" t="s">
        <v>215</v>
      </c>
      <c r="C40" s="185"/>
      <c r="D40" s="185"/>
      <c r="E40" s="185"/>
    </row>
    <row r="41" spans="2:20" ht="15.75" customHeight="1" x14ac:dyDescent="0.25">
      <c r="B41" s="222"/>
      <c r="C41" s="219"/>
      <c r="D41" s="219"/>
      <c r="E41" s="219"/>
      <c r="F41" s="195"/>
      <c r="G41" s="219"/>
      <c r="H41" s="195"/>
      <c r="I41" s="195"/>
      <c r="J41" s="195"/>
      <c r="K41" s="195"/>
      <c r="L41" s="195"/>
      <c r="M41" s="195"/>
      <c r="N41" s="195"/>
      <c r="O41" s="195"/>
      <c r="P41" s="195"/>
      <c r="Q41" s="195"/>
      <c r="R41" s="195"/>
      <c r="S41" s="195"/>
    </row>
    <row r="42" spans="2:20" ht="15.75" customHeight="1" x14ac:dyDescent="0.25">
      <c r="C42" s="137"/>
      <c r="D42" s="137"/>
      <c r="E42" s="137"/>
      <c r="R42" s="305" t="s">
        <v>355</v>
      </c>
      <c r="S42" s="306"/>
      <c r="T42" s="200"/>
    </row>
    <row r="43" spans="2:20" ht="15.75" customHeight="1" x14ac:dyDescent="0.25">
      <c r="B43" s="191" t="s">
        <v>354</v>
      </c>
      <c r="C43" s="193" t="s">
        <v>2</v>
      </c>
      <c r="D43" s="193"/>
      <c r="E43" s="193"/>
      <c r="F43" s="193" t="s">
        <v>34</v>
      </c>
      <c r="G43" s="193" t="s">
        <v>35</v>
      </c>
      <c r="H43" s="193"/>
      <c r="I43" s="193"/>
      <c r="J43" s="193"/>
      <c r="K43" s="193"/>
      <c r="L43" s="193"/>
      <c r="M43" s="193" t="s">
        <v>36</v>
      </c>
      <c r="N43" s="193" t="s">
        <v>37</v>
      </c>
      <c r="O43" s="194"/>
      <c r="P43" s="194"/>
      <c r="Q43" s="194"/>
      <c r="R43" s="195" t="s">
        <v>81</v>
      </c>
      <c r="S43" s="196"/>
      <c r="T43" s="200"/>
    </row>
    <row r="44" spans="2:20" ht="15.75" customHeight="1" x14ac:dyDescent="0.25">
      <c r="B44" s="197"/>
      <c r="C44" s="146"/>
      <c r="D44" s="146"/>
      <c r="E44" s="146"/>
      <c r="F44" s="146"/>
      <c r="G44" s="146"/>
      <c r="H44" s="146"/>
      <c r="I44" s="146"/>
      <c r="J44" s="146"/>
      <c r="K44" s="146"/>
      <c r="L44" s="146"/>
      <c r="M44" s="146"/>
      <c r="N44" s="146"/>
      <c r="O44" s="199"/>
      <c r="P44" s="199"/>
      <c r="Q44" s="199"/>
      <c r="R44" s="141"/>
      <c r="S44" s="200"/>
      <c r="T44" s="200"/>
    </row>
    <row r="45" spans="2:20" ht="15.75" customHeight="1" x14ac:dyDescent="0.25">
      <c r="B45" s="197"/>
      <c r="C45" s="146"/>
      <c r="D45" s="146"/>
      <c r="E45" s="146"/>
      <c r="F45" s="146"/>
      <c r="G45" s="146"/>
      <c r="H45" s="146"/>
      <c r="I45" s="146"/>
      <c r="J45" s="146"/>
      <c r="K45" s="146"/>
      <c r="L45" s="146"/>
      <c r="M45" s="146"/>
      <c r="N45" s="146"/>
      <c r="O45" s="199"/>
      <c r="P45" s="199"/>
      <c r="Q45" s="199"/>
      <c r="R45" s="141"/>
      <c r="S45" s="200"/>
      <c r="T45" s="200"/>
    </row>
    <row r="46" spans="2:20" ht="15.75" customHeight="1" x14ac:dyDescent="0.25">
      <c r="B46" s="197"/>
      <c r="C46" s="146"/>
      <c r="D46" s="146"/>
      <c r="E46" s="146"/>
      <c r="F46" s="146"/>
      <c r="G46" s="146"/>
      <c r="H46" s="146"/>
      <c r="I46" s="146"/>
      <c r="J46" s="146"/>
      <c r="K46" s="146"/>
      <c r="L46" s="146"/>
      <c r="M46" s="146"/>
      <c r="N46" s="146"/>
      <c r="O46" s="199"/>
      <c r="P46" s="199"/>
      <c r="Q46" s="199"/>
      <c r="R46" s="141"/>
      <c r="S46" s="200"/>
      <c r="T46" s="200"/>
    </row>
    <row r="47" spans="2:20" ht="15.75" customHeight="1" x14ac:dyDescent="0.25">
      <c r="B47" s="197"/>
      <c r="C47" s="146"/>
      <c r="D47" s="146"/>
      <c r="E47" s="146"/>
      <c r="F47" s="146"/>
      <c r="G47" s="146"/>
      <c r="H47" s="146"/>
      <c r="I47" s="146"/>
      <c r="J47" s="146"/>
      <c r="K47" s="146"/>
      <c r="L47" s="146"/>
      <c r="M47" s="146"/>
      <c r="N47" s="146"/>
      <c r="O47" s="199"/>
      <c r="P47" s="199"/>
      <c r="Q47" s="199"/>
      <c r="R47" s="141"/>
      <c r="S47" s="200"/>
      <c r="T47" s="200"/>
    </row>
    <row r="48" spans="2:20" ht="15.75" customHeight="1" x14ac:dyDescent="0.25">
      <c r="B48" s="197"/>
      <c r="C48" s="146"/>
      <c r="D48" s="146"/>
      <c r="E48" s="146"/>
      <c r="F48" s="146"/>
      <c r="G48" s="146"/>
      <c r="H48" s="146"/>
      <c r="I48" s="146"/>
      <c r="J48" s="146"/>
      <c r="K48" s="146"/>
      <c r="L48" s="146"/>
      <c r="M48" s="146"/>
      <c r="N48" s="146"/>
      <c r="O48" s="199"/>
      <c r="P48" s="199"/>
      <c r="Q48" s="199"/>
      <c r="R48" s="141"/>
      <c r="S48" s="200"/>
      <c r="T48" s="200"/>
    </row>
    <row r="49" spans="2:23" ht="15.75" customHeight="1" x14ac:dyDescent="0.25">
      <c r="B49" s="197"/>
      <c r="C49" s="146"/>
      <c r="D49" s="146"/>
      <c r="E49" s="146"/>
      <c r="F49" s="146"/>
      <c r="G49" s="146"/>
      <c r="H49" s="146"/>
      <c r="I49" s="146"/>
      <c r="J49" s="146"/>
      <c r="K49" s="146"/>
      <c r="L49" s="146"/>
      <c r="M49" s="146"/>
      <c r="N49" s="146"/>
      <c r="O49" s="199"/>
      <c r="P49" s="199"/>
      <c r="Q49" s="199"/>
      <c r="R49" s="141"/>
      <c r="S49" s="200"/>
      <c r="T49" s="200"/>
    </row>
    <row r="50" spans="2:23" ht="15.75" customHeight="1" x14ac:dyDescent="0.25">
      <c r="B50" s="197"/>
      <c r="C50" s="146"/>
      <c r="D50" s="146"/>
      <c r="E50" s="146"/>
      <c r="F50" s="146"/>
      <c r="G50" s="146"/>
      <c r="H50" s="146"/>
      <c r="I50" s="146"/>
      <c r="J50" s="146"/>
      <c r="K50" s="146"/>
      <c r="L50" s="146"/>
      <c r="M50" s="146"/>
      <c r="N50" s="146"/>
      <c r="O50" s="199"/>
      <c r="P50" s="199"/>
      <c r="Q50" s="199"/>
      <c r="R50" s="141"/>
      <c r="S50" s="200"/>
      <c r="T50" s="200"/>
    </row>
    <row r="51" spans="2:23" ht="15.75" customHeight="1" x14ac:dyDescent="0.25">
      <c r="B51" s="197"/>
      <c r="C51" s="146"/>
      <c r="D51" s="146"/>
      <c r="E51" s="146"/>
      <c r="F51" s="146"/>
      <c r="G51" s="146"/>
      <c r="H51" s="146"/>
      <c r="I51" s="146"/>
      <c r="J51" s="146"/>
      <c r="K51" s="146"/>
      <c r="L51" s="146"/>
      <c r="M51" s="146"/>
      <c r="N51" s="146"/>
      <c r="O51" s="199"/>
      <c r="P51" s="199"/>
      <c r="Q51" s="199"/>
      <c r="R51" s="141"/>
      <c r="S51" s="200"/>
      <c r="T51" s="200"/>
    </row>
    <row r="52" spans="2:23" ht="15.75" customHeight="1" x14ac:dyDescent="0.25">
      <c r="B52" s="213"/>
      <c r="C52" s="214"/>
      <c r="D52" s="214"/>
      <c r="E52" s="214"/>
      <c r="F52" s="215"/>
      <c r="G52" s="216"/>
      <c r="H52" s="216"/>
      <c r="I52" s="216"/>
      <c r="J52" s="216"/>
      <c r="K52" s="216"/>
      <c r="L52" s="216"/>
      <c r="M52" s="164"/>
      <c r="N52" s="217"/>
      <c r="O52" s="218"/>
      <c r="P52" s="220"/>
      <c r="Q52" s="218"/>
      <c r="R52" s="144"/>
      <c r="S52" s="144"/>
      <c r="T52" s="221"/>
      <c r="V52" s="135" t="s">
        <v>302</v>
      </c>
      <c r="W52" s="173">
        <f>W24</f>
        <v>158636.24</v>
      </c>
    </row>
    <row r="53" spans="2:23" ht="15.75" customHeight="1" x14ac:dyDescent="0.25">
      <c r="B53" s="213"/>
      <c r="C53" s="214"/>
      <c r="D53" s="214"/>
      <c r="E53" s="214"/>
      <c r="F53" s="215"/>
      <c r="G53" s="216"/>
      <c r="H53" s="216"/>
      <c r="I53" s="216"/>
      <c r="J53" s="216"/>
      <c r="K53" s="216"/>
      <c r="L53" s="216"/>
      <c r="M53" s="164"/>
      <c r="N53" s="217"/>
      <c r="O53" s="218"/>
      <c r="P53" s="218"/>
      <c r="Q53" s="218"/>
    </row>
    <row r="54" spans="2:23" ht="15.75" customHeight="1" x14ac:dyDescent="0.25">
      <c r="B54" s="213"/>
      <c r="C54" s="214"/>
      <c r="D54" s="214"/>
      <c r="E54" s="214"/>
      <c r="F54" s="215"/>
      <c r="G54" s="216"/>
      <c r="H54" s="216"/>
      <c r="I54" s="216"/>
      <c r="J54" s="216"/>
      <c r="K54" s="216"/>
      <c r="L54" s="216"/>
      <c r="M54" s="164"/>
      <c r="N54" s="217"/>
      <c r="O54" s="218"/>
      <c r="P54" s="218"/>
      <c r="Q54" s="218"/>
    </row>
    <row r="55" spans="2:23" ht="15.75" customHeight="1" x14ac:dyDescent="0.25"/>
    <row r="56" spans="2:23" ht="15.75" customHeight="1" x14ac:dyDescent="0.25"/>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9:I39"/>
    <mergeCell ref="B32:G32"/>
    <mergeCell ref="B31:G31"/>
    <mergeCell ref="B27:G27"/>
    <mergeCell ref="B29:G29"/>
  </mergeCells>
  <conditionalFormatting sqref="A7:X23">
    <cfRule type="expression" dxfId="5" priority="1">
      <formula>MOD(ROW(),2)=0</formula>
    </cfRule>
  </conditionalFormatting>
  <hyperlinks>
    <hyperlink ref="B32" r:id="rId1"/>
  </hyperlinks>
  <printOptions horizontalCentered="1" gridLines="1"/>
  <pageMargins left="0" right="0" top="0.75" bottom="0.75" header="0.3" footer="0.3"/>
  <pageSetup scale="49" orientation="landscape" horizontalDpi="1200" verticalDpi="1200"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M25" sqref="M25"/>
    </sheetView>
  </sheetViews>
  <sheetFormatPr defaultColWidth="9.140625" defaultRowHeight="15" x14ac:dyDescent="0.25"/>
  <cols>
    <col min="1" max="1" width="7.85546875" style="135" customWidth="1"/>
    <col min="2" max="2" width="55.85546875" style="135" customWidth="1"/>
    <col min="3" max="3" width="33.42578125" style="135" customWidth="1"/>
    <col min="4" max="4" width="14.5703125" style="135" bestFit="1" customWidth="1"/>
    <col min="5" max="5" width="13.7109375" style="135" customWidth="1"/>
    <col min="6" max="6" width="19.42578125" style="135" bestFit="1" customWidth="1"/>
    <col min="7" max="7" width="23" style="137" bestFit="1" customWidth="1"/>
    <col min="8" max="8" width="11.28515625" style="135" customWidth="1"/>
    <col min="9" max="9" width="12.85546875" style="135" customWidth="1"/>
    <col min="10" max="10" width="13.42578125" style="135" customWidth="1"/>
    <col min="11" max="11" width="15.7109375" style="135" customWidth="1"/>
    <col min="12" max="12" width="10.140625" style="135" customWidth="1"/>
    <col min="13" max="13" width="20.28515625" style="135" customWidth="1"/>
    <col min="14" max="14" width="14" style="135" bestFit="1" customWidth="1"/>
    <col min="15" max="15" width="13.7109375" style="135" customWidth="1"/>
    <col min="16" max="16" width="14.42578125" style="135" customWidth="1"/>
    <col min="17" max="17" width="3.7109375" style="135" customWidth="1"/>
    <col min="18" max="18" width="15.85546875" style="135" customWidth="1"/>
    <col min="19" max="19" width="14.140625" style="135" customWidth="1"/>
    <col min="20" max="20" width="3.7109375" style="135" customWidth="1"/>
    <col min="21" max="21" width="14" style="135" bestFit="1" customWidth="1"/>
    <col min="22" max="22" width="14.28515625" style="135" bestFit="1" customWidth="1"/>
    <col min="23" max="23" width="14" style="135" bestFit="1" customWidth="1"/>
    <col min="24" max="24" width="14.28515625" style="135" customWidth="1"/>
    <col min="25" max="16384" width="9.140625" style="135"/>
  </cols>
  <sheetData>
    <row r="1" spans="1:24" ht="15.75" customHeight="1" x14ac:dyDescent="0.25">
      <c r="A1" s="132" t="s">
        <v>127</v>
      </c>
      <c r="T1" s="141"/>
    </row>
    <row r="2" spans="1:24" ht="15.75" customHeight="1" x14ac:dyDescent="0.25">
      <c r="A2" s="138" t="str">
        <f>'#4091 Somerset Acd Lakes'!A2</f>
        <v>Federal Grant Allocations/Reimbursements as of: 06/30/2023</v>
      </c>
      <c r="B2" s="202"/>
      <c r="N2" s="140"/>
      <c r="O2" s="140"/>
      <c r="Q2" s="141"/>
      <c r="R2" s="141"/>
      <c r="S2" s="141"/>
      <c r="T2" s="141"/>
    </row>
    <row r="3" spans="1:24" ht="15.75" customHeight="1" x14ac:dyDescent="0.25">
      <c r="A3" s="142" t="s">
        <v>125</v>
      </c>
      <c r="B3" s="132"/>
      <c r="D3" s="132"/>
      <c r="E3" s="132"/>
      <c r="F3" s="132"/>
      <c r="Q3" s="141"/>
      <c r="R3" s="141"/>
      <c r="S3" s="141"/>
      <c r="T3" s="141"/>
      <c r="U3" s="136"/>
      <c r="V3" s="143"/>
    </row>
    <row r="4" spans="1:24" ht="15.75" customHeight="1" x14ac:dyDescent="0.25">
      <c r="A4" s="132" t="s">
        <v>147</v>
      </c>
      <c r="N4" s="145"/>
      <c r="O4" s="145"/>
      <c r="P4" s="145"/>
      <c r="Q4" s="146"/>
      <c r="R4" s="141"/>
      <c r="S4" s="141"/>
      <c r="T4" s="146"/>
      <c r="U4" s="574" t="s">
        <v>211</v>
      </c>
      <c r="V4" s="574"/>
      <c r="W4" s="574"/>
      <c r="X4" s="147"/>
    </row>
    <row r="5" spans="1:24" ht="15.75" thickBot="1" x14ac:dyDescent="0.3">
      <c r="H5" s="148"/>
      <c r="I5" s="148"/>
      <c r="N5" s="145"/>
      <c r="O5" s="145"/>
      <c r="P5" s="145"/>
      <c r="Q5" s="146"/>
      <c r="R5" s="150"/>
      <c r="S5" s="150"/>
      <c r="T5" s="146"/>
      <c r="U5" s="577"/>
      <c r="V5" s="577"/>
      <c r="W5" s="577"/>
      <c r="X5" s="151"/>
    </row>
    <row r="6" spans="1:24" s="205" customFormat="1" ht="85.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4" ht="15.75" customHeight="1" x14ac:dyDescent="0.25">
      <c r="A7" s="137">
        <v>4201</v>
      </c>
      <c r="B7" s="135" t="s">
        <v>326</v>
      </c>
      <c r="C7" s="392" t="s">
        <v>95</v>
      </c>
      <c r="D7" s="185" t="s">
        <v>218</v>
      </c>
      <c r="E7" s="185" t="s">
        <v>253</v>
      </c>
      <c r="F7" s="135" t="s">
        <v>219</v>
      </c>
      <c r="G7" s="238" t="s">
        <v>7</v>
      </c>
      <c r="H7" s="300">
        <v>2.7199999999999998E-2</v>
      </c>
      <c r="I7" s="300">
        <v>0.15010000000000001</v>
      </c>
      <c r="J7" s="171">
        <v>45107</v>
      </c>
      <c r="K7" s="171">
        <v>45108</v>
      </c>
      <c r="L7" s="171">
        <v>44743</v>
      </c>
      <c r="M7" s="137" t="s">
        <v>212</v>
      </c>
      <c r="N7" s="396">
        <v>32022.25</v>
      </c>
      <c r="O7" s="397">
        <v>0</v>
      </c>
      <c r="P7" s="398">
        <f>N7+O7</f>
        <v>32022.25</v>
      </c>
      <c r="Q7" s="178"/>
      <c r="R7" s="396">
        <v>0</v>
      </c>
      <c r="S7" s="398">
        <f>P7-R7</f>
        <v>32022.25</v>
      </c>
      <c r="T7" s="178"/>
      <c r="U7" s="396">
        <v>31761.39</v>
      </c>
      <c r="V7" s="397">
        <v>0</v>
      </c>
      <c r="W7" s="515">
        <f>U7+V7</f>
        <v>31761.39</v>
      </c>
      <c r="X7" s="503">
        <f>S7-W7</f>
        <v>260.86000000000058</v>
      </c>
    </row>
    <row r="8" spans="1:24" ht="15.75" customHeight="1" x14ac:dyDescent="0.25">
      <c r="A8" s="137">
        <v>4253</v>
      </c>
      <c r="B8" s="176" t="s">
        <v>114</v>
      </c>
      <c r="C8" s="238" t="s">
        <v>108</v>
      </c>
      <c r="D8" s="137" t="s">
        <v>216</v>
      </c>
      <c r="E8" s="137" t="s">
        <v>240</v>
      </c>
      <c r="F8" s="135" t="s">
        <v>217</v>
      </c>
      <c r="G8" s="238" t="s">
        <v>7</v>
      </c>
      <c r="H8" s="300">
        <v>2.7199999999999998E-2</v>
      </c>
      <c r="I8" s="300">
        <v>0.15010000000000001</v>
      </c>
      <c r="J8" s="171">
        <v>45107</v>
      </c>
      <c r="K8" s="171">
        <v>45108</v>
      </c>
      <c r="L8" s="171">
        <v>44743</v>
      </c>
      <c r="M8" s="300" t="s">
        <v>212</v>
      </c>
      <c r="N8" s="399">
        <v>182200.91</v>
      </c>
      <c r="O8" s="385">
        <v>103497.95</v>
      </c>
      <c r="P8" s="386">
        <f t="shared" ref="P8:P9" si="0">N8+O8</f>
        <v>285698.86</v>
      </c>
      <c r="Q8" s="178"/>
      <c r="R8" s="399">
        <v>0</v>
      </c>
      <c r="S8" s="386">
        <f t="shared" ref="S8:S16" si="1">P8-R8</f>
        <v>285698.86</v>
      </c>
      <c r="T8" s="178"/>
      <c r="U8" s="399">
        <v>285698.86</v>
      </c>
      <c r="V8" s="385">
        <v>0</v>
      </c>
      <c r="W8" s="484">
        <f t="shared" ref="W8:W16" si="2">U8+V8</f>
        <v>285698.86</v>
      </c>
      <c r="X8" s="458">
        <f t="shared" ref="X8:X16" si="3">S8-W8</f>
        <v>0</v>
      </c>
    </row>
    <row r="9" spans="1:24" ht="15.75" customHeight="1" x14ac:dyDescent="0.25">
      <c r="A9" s="137">
        <v>4255</v>
      </c>
      <c r="B9" s="135" t="s">
        <v>116</v>
      </c>
      <c r="C9" s="238" t="s">
        <v>117</v>
      </c>
      <c r="D9" s="137" t="s">
        <v>220</v>
      </c>
      <c r="E9" s="137" t="s">
        <v>250</v>
      </c>
      <c r="F9" s="135" t="s">
        <v>221</v>
      </c>
      <c r="G9" s="238" t="s">
        <v>7</v>
      </c>
      <c r="H9" s="300">
        <v>2.7199999999999998E-2</v>
      </c>
      <c r="I9" s="300">
        <v>0.15010000000000001</v>
      </c>
      <c r="J9" s="171">
        <f t="shared" ref="J9:M9" si="4">+J7</f>
        <v>45107</v>
      </c>
      <c r="K9" s="171">
        <f t="shared" si="4"/>
        <v>45108</v>
      </c>
      <c r="L9" s="171">
        <f t="shared" si="4"/>
        <v>44743</v>
      </c>
      <c r="M9" s="137" t="str">
        <f t="shared" si="4"/>
        <v>07/01/22 - 06/30/23</v>
      </c>
      <c r="N9" s="399">
        <v>6579.79</v>
      </c>
      <c r="O9" s="385">
        <v>0</v>
      </c>
      <c r="P9" s="386">
        <f t="shared" si="0"/>
        <v>6579.79</v>
      </c>
      <c r="Q9" s="178"/>
      <c r="R9" s="399">
        <v>0</v>
      </c>
      <c r="S9" s="386">
        <f t="shared" si="1"/>
        <v>6579.79</v>
      </c>
      <c r="T9" s="178"/>
      <c r="U9" s="399">
        <v>6579.79</v>
      </c>
      <c r="V9" s="385">
        <v>0</v>
      </c>
      <c r="W9" s="484">
        <f t="shared" si="2"/>
        <v>6579.79</v>
      </c>
      <c r="X9" s="458">
        <f t="shared" si="3"/>
        <v>0</v>
      </c>
    </row>
    <row r="10" spans="1:24" ht="15.75" customHeight="1" x14ac:dyDescent="0.25">
      <c r="A10" s="137">
        <v>4426</v>
      </c>
      <c r="B10" s="135" t="s">
        <v>320</v>
      </c>
      <c r="C10" s="293" t="s">
        <v>305</v>
      </c>
      <c r="D10" s="137" t="s">
        <v>183</v>
      </c>
      <c r="E10" s="137" t="s">
        <v>252</v>
      </c>
      <c r="F10" s="135" t="s">
        <v>184</v>
      </c>
      <c r="G10" s="238" t="s">
        <v>7</v>
      </c>
      <c r="H10" s="300">
        <v>2.7199999999999998E-2</v>
      </c>
      <c r="I10" s="300">
        <v>0.15010000000000001</v>
      </c>
      <c r="J10" s="171">
        <v>45199</v>
      </c>
      <c r="K10" s="171">
        <v>45214</v>
      </c>
      <c r="L10" s="171">
        <v>44201</v>
      </c>
      <c r="M10" s="137" t="s">
        <v>190</v>
      </c>
      <c r="N10" s="384">
        <v>3.84</v>
      </c>
      <c r="O10" s="385">
        <v>0</v>
      </c>
      <c r="P10" s="386">
        <f t="shared" ref="P10:P16" si="5">N10+O10</f>
        <v>3.84</v>
      </c>
      <c r="Q10" s="130"/>
      <c r="R10" s="399">
        <v>0</v>
      </c>
      <c r="S10" s="386">
        <f t="shared" si="1"/>
        <v>3.84</v>
      </c>
      <c r="T10" s="178"/>
      <c r="U10" s="399">
        <v>0</v>
      </c>
      <c r="V10" s="385">
        <v>0</v>
      </c>
      <c r="W10" s="484">
        <f t="shared" si="2"/>
        <v>0</v>
      </c>
      <c r="X10" s="458">
        <f t="shared" si="3"/>
        <v>3.84</v>
      </c>
    </row>
    <row r="11" spans="1:24" ht="15.75" customHeight="1" x14ac:dyDescent="0.25">
      <c r="A11" s="137">
        <v>4427</v>
      </c>
      <c r="B11" s="135" t="s">
        <v>193</v>
      </c>
      <c r="C11" s="293" t="s">
        <v>305</v>
      </c>
      <c r="D11" s="137" t="s">
        <v>183</v>
      </c>
      <c r="E11" s="137" t="s">
        <v>249</v>
      </c>
      <c r="F11" s="135" t="s">
        <v>195</v>
      </c>
      <c r="G11" s="238" t="s">
        <v>7</v>
      </c>
      <c r="H11" s="300">
        <v>2.7199999999999998E-2</v>
      </c>
      <c r="I11" s="300">
        <v>0.15010000000000001</v>
      </c>
      <c r="J11" s="171">
        <v>45199</v>
      </c>
      <c r="K11" s="171">
        <v>45214</v>
      </c>
      <c r="L11" s="171">
        <v>44201</v>
      </c>
      <c r="M11" s="137" t="s">
        <v>191</v>
      </c>
      <c r="N11" s="384">
        <v>3614.72</v>
      </c>
      <c r="O11" s="385">
        <v>0</v>
      </c>
      <c r="P11" s="386">
        <f t="shared" si="5"/>
        <v>3614.72</v>
      </c>
      <c r="Q11" s="130"/>
      <c r="R11" s="399">
        <v>0</v>
      </c>
      <c r="S11" s="386">
        <f t="shared" si="1"/>
        <v>3614.72</v>
      </c>
      <c r="T11" s="178"/>
      <c r="U11" s="399">
        <v>3247</v>
      </c>
      <c r="V11" s="385">
        <v>0</v>
      </c>
      <c r="W11" s="484">
        <f t="shared" si="2"/>
        <v>3247</v>
      </c>
      <c r="X11" s="458">
        <f t="shared" si="3"/>
        <v>367.7199999999998</v>
      </c>
    </row>
    <row r="12" spans="1:24" ht="15.75" customHeight="1" x14ac:dyDescent="0.25">
      <c r="A12" s="137">
        <v>4452</v>
      </c>
      <c r="B12" s="135" t="s">
        <v>204</v>
      </c>
      <c r="C12" s="293" t="s">
        <v>200</v>
      </c>
      <c r="D12" s="137" t="s">
        <v>201</v>
      </c>
      <c r="E12" s="137" t="s">
        <v>245</v>
      </c>
      <c r="F12" s="135" t="s">
        <v>205</v>
      </c>
      <c r="G12" s="238" t="s">
        <v>7</v>
      </c>
      <c r="H12" s="300">
        <v>0.05</v>
      </c>
      <c r="I12" s="300">
        <v>0.15010000000000001</v>
      </c>
      <c r="J12" s="171">
        <v>45565</v>
      </c>
      <c r="K12" s="171">
        <v>45580</v>
      </c>
      <c r="L12" s="171">
        <v>44279</v>
      </c>
      <c r="M12" s="137" t="s">
        <v>203</v>
      </c>
      <c r="N12" s="384">
        <v>30958.11</v>
      </c>
      <c r="O12" s="385">
        <v>4.8499999999999996</v>
      </c>
      <c r="P12" s="386">
        <f t="shared" si="5"/>
        <v>30962.959999999999</v>
      </c>
      <c r="Q12" s="130"/>
      <c r="R12" s="399">
        <v>12745.17</v>
      </c>
      <c r="S12" s="386">
        <f t="shared" si="1"/>
        <v>18217.79</v>
      </c>
      <c r="T12" s="178"/>
      <c r="U12" s="399">
        <v>0</v>
      </c>
      <c r="V12" s="385">
        <v>0</v>
      </c>
      <c r="W12" s="484">
        <f t="shared" si="2"/>
        <v>0</v>
      </c>
      <c r="X12" s="458">
        <f t="shared" si="3"/>
        <v>18217.79</v>
      </c>
    </row>
    <row r="13" spans="1:24" ht="15.75" customHeight="1" x14ac:dyDescent="0.25">
      <c r="A13" s="137">
        <v>4459</v>
      </c>
      <c r="B13" s="135" t="s">
        <v>243</v>
      </c>
      <c r="C13" s="293" t="s">
        <v>200</v>
      </c>
      <c r="D13" s="137" t="s">
        <v>201</v>
      </c>
      <c r="E13" s="137" t="s">
        <v>244</v>
      </c>
      <c r="F13" s="135" t="s">
        <v>202</v>
      </c>
      <c r="G13" s="238" t="s">
        <v>7</v>
      </c>
      <c r="H13" s="300">
        <v>0.05</v>
      </c>
      <c r="I13" s="300">
        <v>0.15010000000000001</v>
      </c>
      <c r="J13" s="171">
        <v>45565</v>
      </c>
      <c r="K13" s="171">
        <v>45580</v>
      </c>
      <c r="L13" s="171">
        <v>44279</v>
      </c>
      <c r="M13" s="137" t="s">
        <v>203</v>
      </c>
      <c r="N13" s="384">
        <v>123851.85</v>
      </c>
      <c r="O13" s="385">
        <v>0</v>
      </c>
      <c r="P13" s="386">
        <f t="shared" si="5"/>
        <v>123851.85</v>
      </c>
      <c r="Q13" s="130"/>
      <c r="R13" s="399">
        <v>123832.45</v>
      </c>
      <c r="S13" s="386">
        <f t="shared" si="1"/>
        <v>19.400000000008731</v>
      </c>
      <c r="T13" s="178"/>
      <c r="U13" s="399">
        <v>0</v>
      </c>
      <c r="V13" s="385">
        <v>0</v>
      </c>
      <c r="W13" s="484">
        <f t="shared" si="2"/>
        <v>0</v>
      </c>
      <c r="X13" s="458">
        <f t="shared" si="3"/>
        <v>19.400000000008731</v>
      </c>
    </row>
    <row r="14" spans="1:24" ht="15.75" customHeight="1" x14ac:dyDescent="0.25">
      <c r="A14" s="137">
        <v>4461</v>
      </c>
      <c r="B14" s="135" t="s">
        <v>288</v>
      </c>
      <c r="C14" s="293" t="s">
        <v>200</v>
      </c>
      <c r="D14" s="137" t="s">
        <v>201</v>
      </c>
      <c r="E14" s="137" t="s">
        <v>273</v>
      </c>
      <c r="F14" s="135" t="s">
        <v>274</v>
      </c>
      <c r="G14" s="238" t="s">
        <v>7</v>
      </c>
      <c r="H14" s="300">
        <v>0.05</v>
      </c>
      <c r="I14" s="300">
        <v>0.15010000000000001</v>
      </c>
      <c r="J14" s="171">
        <v>45565</v>
      </c>
      <c r="K14" s="171">
        <v>45580</v>
      </c>
      <c r="L14" s="171">
        <v>44279</v>
      </c>
      <c r="M14" s="137" t="s">
        <v>310</v>
      </c>
      <c r="N14" s="384">
        <v>866.07</v>
      </c>
      <c r="O14" s="385">
        <v>0</v>
      </c>
      <c r="P14" s="386">
        <f t="shared" si="5"/>
        <v>866.07</v>
      </c>
      <c r="Q14" s="130"/>
      <c r="R14" s="399">
        <v>0</v>
      </c>
      <c r="S14" s="386">
        <f t="shared" si="1"/>
        <v>866.07</v>
      </c>
      <c r="T14" s="178"/>
      <c r="U14" s="399">
        <v>0</v>
      </c>
      <c r="V14" s="385">
        <v>0</v>
      </c>
      <c r="W14" s="484">
        <f t="shared" si="2"/>
        <v>0</v>
      </c>
      <c r="X14" s="458">
        <f t="shared" si="3"/>
        <v>866.07</v>
      </c>
    </row>
    <row r="15" spans="1:24" ht="15.75" customHeight="1" x14ac:dyDescent="0.25">
      <c r="A15" s="137">
        <v>4463</v>
      </c>
      <c r="B15" s="135" t="s">
        <v>290</v>
      </c>
      <c r="C15" s="293" t="s">
        <v>200</v>
      </c>
      <c r="D15" s="137" t="s">
        <v>201</v>
      </c>
      <c r="E15" s="137" t="s">
        <v>277</v>
      </c>
      <c r="F15" s="135" t="s">
        <v>278</v>
      </c>
      <c r="G15" s="238" t="s">
        <v>7</v>
      </c>
      <c r="H15" s="300">
        <v>0.05</v>
      </c>
      <c r="I15" s="300">
        <v>0.15010000000000001</v>
      </c>
      <c r="J15" s="171">
        <v>45565</v>
      </c>
      <c r="K15" s="171">
        <v>45580</v>
      </c>
      <c r="L15" s="171">
        <v>44279</v>
      </c>
      <c r="M15" s="137" t="s">
        <v>308</v>
      </c>
      <c r="N15" s="384">
        <v>4493.63</v>
      </c>
      <c r="O15" s="385">
        <v>0</v>
      </c>
      <c r="P15" s="386">
        <f t="shared" si="5"/>
        <v>4493.63</v>
      </c>
      <c r="Q15" s="130"/>
      <c r="R15" s="399">
        <v>0</v>
      </c>
      <c r="S15" s="386">
        <f t="shared" si="1"/>
        <v>4493.63</v>
      </c>
      <c r="T15" s="178"/>
      <c r="U15" s="399">
        <v>4493.63</v>
      </c>
      <c r="V15" s="385">
        <v>0</v>
      </c>
      <c r="W15" s="484">
        <f t="shared" si="2"/>
        <v>4493.63</v>
      </c>
      <c r="X15" s="458">
        <f t="shared" si="3"/>
        <v>0</v>
      </c>
    </row>
    <row r="16" spans="1:24" ht="15.75" customHeight="1" x14ac:dyDescent="0.25">
      <c r="A16" s="137">
        <v>4464</v>
      </c>
      <c r="B16" s="135" t="s">
        <v>307</v>
      </c>
      <c r="C16" s="293" t="s">
        <v>313</v>
      </c>
      <c r="D16" s="137" t="s">
        <v>183</v>
      </c>
      <c r="E16" s="137" t="s">
        <v>279</v>
      </c>
      <c r="F16" s="135" t="s">
        <v>280</v>
      </c>
      <c r="G16" s="238" t="s">
        <v>7</v>
      </c>
      <c r="H16" s="300">
        <v>0.05</v>
      </c>
      <c r="I16" s="300">
        <v>0.15010000000000001</v>
      </c>
      <c r="J16" s="171">
        <v>45199</v>
      </c>
      <c r="K16" s="171">
        <v>45214</v>
      </c>
      <c r="L16" s="171">
        <v>44201</v>
      </c>
      <c r="M16" s="137" t="s">
        <v>309</v>
      </c>
      <c r="N16" s="400">
        <v>5573.9800000000005</v>
      </c>
      <c r="O16" s="401">
        <v>0</v>
      </c>
      <c r="P16" s="402">
        <f t="shared" si="5"/>
        <v>5573.9800000000005</v>
      </c>
      <c r="Q16" s="130"/>
      <c r="R16" s="435">
        <v>0</v>
      </c>
      <c r="S16" s="402">
        <f t="shared" si="1"/>
        <v>5573.9800000000005</v>
      </c>
      <c r="T16" s="178"/>
      <c r="U16" s="435">
        <v>5573.98</v>
      </c>
      <c r="V16" s="401">
        <v>0</v>
      </c>
      <c r="W16" s="485">
        <f t="shared" si="2"/>
        <v>5573.98</v>
      </c>
      <c r="X16" s="488">
        <f t="shared" si="3"/>
        <v>0</v>
      </c>
    </row>
    <row r="17" spans="2:24" ht="15.75" customHeight="1" thickBot="1" x14ac:dyDescent="0.3">
      <c r="C17" s="137"/>
      <c r="D17" s="137"/>
      <c r="E17" s="137"/>
      <c r="J17" s="201"/>
      <c r="K17" s="201"/>
      <c r="L17" s="201" t="s">
        <v>91</v>
      </c>
      <c r="M17" s="175" t="s">
        <v>38</v>
      </c>
      <c r="N17" s="387">
        <f>SUM(N7:N16)</f>
        <v>390165.14999999997</v>
      </c>
      <c r="O17" s="388">
        <f>SUM(O7:O16)</f>
        <v>103502.8</v>
      </c>
      <c r="P17" s="389">
        <f>SUM(P7:P16)</f>
        <v>493667.95</v>
      </c>
      <c r="Q17" s="130"/>
      <c r="R17" s="387">
        <f>SUM(R7:R16)</f>
        <v>136577.62</v>
      </c>
      <c r="S17" s="389">
        <f>SUM(S7:S16)</f>
        <v>357090.32999999996</v>
      </c>
      <c r="T17" s="130"/>
      <c r="U17" s="387">
        <f>SUM(U7:U16)</f>
        <v>337354.64999999997</v>
      </c>
      <c r="V17" s="388">
        <f>SUM(V7:V16)</f>
        <v>0</v>
      </c>
      <c r="W17" s="486">
        <f>SUM(W7:W16)</f>
        <v>337354.64999999997</v>
      </c>
      <c r="X17" s="489">
        <f>SUM(X7:X16)</f>
        <v>19735.680000000011</v>
      </c>
    </row>
    <row r="18" spans="2:24" ht="15.75" customHeight="1" thickTop="1" x14ac:dyDescent="0.25">
      <c r="C18" s="137"/>
      <c r="D18" s="137"/>
      <c r="E18" s="137"/>
      <c r="J18" s="201"/>
      <c r="K18" s="201"/>
      <c r="L18" s="201"/>
      <c r="M18" s="175"/>
      <c r="N18" s="173"/>
      <c r="O18" s="173"/>
      <c r="P18" s="173"/>
      <c r="Q18" s="173"/>
      <c r="R18" s="173"/>
      <c r="S18" s="173"/>
      <c r="T18" s="172"/>
      <c r="U18" s="141"/>
    </row>
    <row r="19" spans="2:24" ht="15.75" customHeight="1" x14ac:dyDescent="0.25">
      <c r="C19" s="137"/>
      <c r="D19" s="137"/>
      <c r="E19" s="137"/>
      <c r="J19" s="201"/>
      <c r="K19" s="201"/>
      <c r="L19" s="201"/>
      <c r="M19" s="175"/>
      <c r="N19" s="173"/>
      <c r="O19" s="173"/>
      <c r="P19" s="173"/>
      <c r="Q19" s="173"/>
      <c r="R19" s="173"/>
      <c r="S19" s="173"/>
      <c r="T19" s="172"/>
      <c r="U19" s="141"/>
    </row>
    <row r="20" spans="2:24" ht="15.75" customHeight="1" x14ac:dyDescent="0.25">
      <c r="B20" s="132" t="s">
        <v>111</v>
      </c>
      <c r="C20" s="185"/>
      <c r="D20" s="185"/>
      <c r="E20" s="185"/>
      <c r="T20" s="141"/>
      <c r="U20" s="141"/>
    </row>
    <row r="21" spans="2:24" ht="15.75" customHeight="1" x14ac:dyDescent="0.25">
      <c r="B21" s="576" t="s">
        <v>352</v>
      </c>
      <c r="C21" s="576"/>
      <c r="D21" s="576"/>
      <c r="E21" s="576"/>
      <c r="F21" s="576"/>
      <c r="G21" s="576"/>
      <c r="T21" s="141"/>
      <c r="U21" s="141"/>
    </row>
    <row r="22" spans="2:24" ht="15.75" customHeight="1" x14ac:dyDescent="0.25">
      <c r="C22" s="185"/>
      <c r="D22" s="185"/>
      <c r="E22" s="185"/>
      <c r="T22" s="141"/>
      <c r="U22" s="141"/>
    </row>
    <row r="23" spans="2:24" ht="15.75" customHeight="1" x14ac:dyDescent="0.25">
      <c r="B23" s="576" t="s">
        <v>115</v>
      </c>
      <c r="C23" s="576"/>
      <c r="D23" s="576"/>
      <c r="E23" s="576"/>
      <c r="F23" s="576"/>
      <c r="G23" s="576"/>
      <c r="T23" s="141"/>
      <c r="U23" s="141"/>
    </row>
    <row r="24" spans="2:24" ht="15.75" customHeight="1" x14ac:dyDescent="0.25">
      <c r="B24" s="179"/>
      <c r="C24" s="179"/>
      <c r="D24" s="179"/>
      <c r="E24" s="179"/>
      <c r="F24" s="179"/>
      <c r="G24" s="180"/>
      <c r="T24" s="141"/>
      <c r="U24" s="141"/>
    </row>
    <row r="25" spans="2:24" ht="15.75" customHeight="1" x14ac:dyDescent="0.25">
      <c r="B25" s="576" t="s">
        <v>139</v>
      </c>
      <c r="C25" s="576"/>
      <c r="D25" s="576"/>
      <c r="E25" s="576"/>
      <c r="F25" s="576"/>
      <c r="G25" s="576"/>
      <c r="T25" s="141"/>
      <c r="U25" s="141"/>
    </row>
    <row r="26" spans="2:24" ht="15.75" customHeight="1" x14ac:dyDescent="0.25">
      <c r="B26" s="589" t="s">
        <v>138</v>
      </c>
      <c r="C26" s="576"/>
      <c r="D26" s="576"/>
      <c r="E26" s="576"/>
      <c r="F26" s="576"/>
      <c r="G26" s="576"/>
      <c r="T26" s="141"/>
      <c r="U26" s="141"/>
    </row>
    <row r="27" spans="2:24" ht="15.75" customHeight="1" x14ac:dyDescent="0.25">
      <c r="B27" s="179"/>
      <c r="C27" s="179"/>
      <c r="D27" s="179"/>
      <c r="E27" s="179"/>
      <c r="F27" s="179"/>
      <c r="T27" s="141"/>
      <c r="U27" s="141"/>
    </row>
    <row r="28" spans="2:24" ht="15.75" customHeight="1" x14ac:dyDescent="0.25">
      <c r="B28" s="179"/>
      <c r="C28" s="179"/>
      <c r="D28" s="179"/>
      <c r="E28" s="179"/>
      <c r="F28" s="179"/>
      <c r="T28" s="141"/>
      <c r="U28" s="141"/>
    </row>
    <row r="29" spans="2:24" ht="15.75" customHeight="1" x14ac:dyDescent="0.25">
      <c r="B29" s="131" t="s">
        <v>98</v>
      </c>
      <c r="C29" s="183" t="s">
        <v>101</v>
      </c>
      <c r="D29" s="183" t="s">
        <v>102</v>
      </c>
      <c r="E29" s="183"/>
      <c r="F29" s="179"/>
      <c r="T29" s="141"/>
      <c r="U29" s="141"/>
    </row>
    <row r="30" spans="2:24" ht="15.75" customHeight="1" x14ac:dyDescent="0.25">
      <c r="B30" s="135" t="s">
        <v>99</v>
      </c>
      <c r="C30" s="185" t="s">
        <v>236</v>
      </c>
      <c r="D30" s="185" t="s">
        <v>105</v>
      </c>
      <c r="E30" s="185"/>
      <c r="F30" s="179"/>
      <c r="T30" s="141"/>
      <c r="U30" s="141"/>
    </row>
    <row r="31" spans="2:24" ht="15.75" customHeight="1" x14ac:dyDescent="0.25">
      <c r="B31" s="135" t="s">
        <v>100</v>
      </c>
      <c r="C31" s="185" t="s">
        <v>185</v>
      </c>
      <c r="D31" s="185" t="s">
        <v>237</v>
      </c>
      <c r="E31" s="185"/>
      <c r="T31" s="141"/>
      <c r="U31" s="141"/>
    </row>
    <row r="32" spans="2:24" ht="15.75" customHeight="1" x14ac:dyDescent="0.25">
      <c r="B32" s="135" t="s">
        <v>315</v>
      </c>
      <c r="C32" s="185" t="s">
        <v>234</v>
      </c>
      <c r="D32" s="185" t="s">
        <v>235</v>
      </c>
      <c r="E32" s="185"/>
      <c r="T32" s="141"/>
      <c r="U32" s="141"/>
    </row>
    <row r="33" spans="2:21" ht="15.75" customHeight="1" x14ac:dyDescent="0.25">
      <c r="B33" s="135" t="s">
        <v>316</v>
      </c>
      <c r="C33" s="185" t="s">
        <v>234</v>
      </c>
      <c r="D33" s="185" t="s">
        <v>235</v>
      </c>
      <c r="E33" s="185"/>
      <c r="T33" s="141"/>
      <c r="U33" s="141"/>
    </row>
    <row r="34" spans="2:21" ht="15.75" customHeight="1" x14ac:dyDescent="0.25">
      <c r="C34" s="185"/>
      <c r="D34" s="185"/>
      <c r="E34" s="185"/>
      <c r="T34" s="141"/>
      <c r="U34" s="141"/>
    </row>
    <row r="35" spans="2:21" ht="15.75" customHeight="1" x14ac:dyDescent="0.25">
      <c r="B35" s="572" t="s">
        <v>214</v>
      </c>
      <c r="C35" s="572"/>
      <c r="D35" s="572"/>
      <c r="E35" s="572"/>
      <c r="F35" s="572"/>
      <c r="G35" s="572"/>
      <c r="H35" s="572"/>
      <c r="I35" s="572"/>
      <c r="T35" s="141"/>
      <c r="U35" s="141"/>
    </row>
    <row r="36" spans="2:21" ht="15.75" customHeight="1" x14ac:dyDescent="0.25">
      <c r="B36" s="128" t="s">
        <v>215</v>
      </c>
      <c r="C36" s="185"/>
      <c r="D36" s="185"/>
      <c r="E36" s="185"/>
      <c r="T36" s="141"/>
      <c r="U36" s="141"/>
    </row>
    <row r="37" spans="2:21" ht="15.75" customHeight="1" x14ac:dyDescent="0.25">
      <c r="B37" s="222"/>
      <c r="C37" s="219"/>
      <c r="D37" s="219"/>
      <c r="E37" s="219"/>
      <c r="F37" s="195"/>
      <c r="G37" s="219"/>
      <c r="H37" s="195"/>
      <c r="I37" s="195"/>
      <c r="J37" s="195"/>
      <c r="K37" s="195"/>
      <c r="L37" s="195"/>
      <c r="M37" s="195"/>
      <c r="N37" s="195"/>
      <c r="O37" s="195"/>
      <c r="P37" s="195"/>
      <c r="Q37" s="195"/>
      <c r="R37" s="195"/>
      <c r="S37" s="195"/>
      <c r="T37" s="195"/>
      <c r="U37" s="141"/>
    </row>
    <row r="38" spans="2:21" ht="15.75" customHeight="1" x14ac:dyDescent="0.25">
      <c r="C38" s="137"/>
      <c r="D38" s="137"/>
      <c r="E38" s="137"/>
      <c r="R38" s="305" t="s">
        <v>355</v>
      </c>
      <c r="S38" s="306"/>
      <c r="T38" s="303"/>
    </row>
    <row r="39" spans="2:21" ht="15.75" customHeight="1" x14ac:dyDescent="0.25">
      <c r="B39" s="191" t="s">
        <v>354</v>
      </c>
      <c r="C39" s="193" t="s">
        <v>2</v>
      </c>
      <c r="D39" s="193"/>
      <c r="E39" s="193"/>
      <c r="F39" s="193" t="s">
        <v>34</v>
      </c>
      <c r="G39" s="193" t="s">
        <v>35</v>
      </c>
      <c r="H39" s="193"/>
      <c r="I39" s="193"/>
      <c r="J39" s="193"/>
      <c r="K39" s="193"/>
      <c r="L39" s="193"/>
      <c r="M39" s="193" t="s">
        <v>36</v>
      </c>
      <c r="N39" s="193" t="s">
        <v>37</v>
      </c>
      <c r="O39" s="194"/>
      <c r="P39" s="194"/>
      <c r="Q39" s="194"/>
      <c r="R39" s="195" t="s">
        <v>81</v>
      </c>
      <c r="S39" s="196"/>
      <c r="T39" s="304"/>
    </row>
    <row r="40" spans="2:21" ht="15.75" customHeight="1" x14ac:dyDescent="0.25">
      <c r="B40" s="197"/>
      <c r="C40" s="146"/>
      <c r="D40" s="146"/>
      <c r="E40" s="146"/>
      <c r="F40" s="146"/>
      <c r="G40" s="146"/>
      <c r="H40" s="146"/>
      <c r="I40" s="146"/>
      <c r="J40" s="146"/>
      <c r="K40" s="146"/>
      <c r="L40" s="146"/>
      <c r="M40" s="146"/>
      <c r="N40" s="146"/>
      <c r="O40" s="136"/>
      <c r="P40" s="136"/>
      <c r="Q40" s="136"/>
    </row>
    <row r="41" spans="2:21" ht="15.75" customHeight="1" x14ac:dyDescent="0.25">
      <c r="B41" s="197"/>
      <c r="C41" s="146"/>
      <c r="D41" s="146"/>
      <c r="E41" s="146"/>
      <c r="F41" s="146"/>
      <c r="G41" s="146"/>
      <c r="H41" s="146"/>
      <c r="I41" s="146"/>
      <c r="J41" s="146"/>
      <c r="K41" s="146"/>
      <c r="L41" s="146"/>
      <c r="M41" s="146"/>
      <c r="N41" s="146"/>
      <c r="O41" s="136"/>
      <c r="P41" s="136"/>
      <c r="Q41" s="136"/>
    </row>
    <row r="42" spans="2:21" ht="15.75" customHeight="1" x14ac:dyDescent="0.25">
      <c r="B42" s="197"/>
      <c r="C42" s="146"/>
      <c r="D42" s="146"/>
      <c r="E42" s="146"/>
      <c r="F42" s="146"/>
      <c r="G42" s="146"/>
      <c r="H42" s="146"/>
      <c r="I42" s="146"/>
      <c r="J42" s="146"/>
      <c r="K42" s="146"/>
      <c r="L42" s="146"/>
      <c r="M42" s="146"/>
      <c r="N42" s="146"/>
      <c r="O42" s="136"/>
      <c r="P42" s="136"/>
      <c r="Q42" s="136"/>
    </row>
    <row r="43" spans="2:21" ht="15.75" customHeight="1" x14ac:dyDescent="0.25">
      <c r="B43" s="197"/>
      <c r="C43" s="146"/>
      <c r="D43" s="146"/>
      <c r="E43" s="146"/>
      <c r="F43" s="146"/>
      <c r="G43" s="146"/>
      <c r="H43" s="146"/>
      <c r="I43" s="146"/>
      <c r="J43" s="146"/>
      <c r="K43" s="146"/>
      <c r="L43" s="146"/>
      <c r="M43" s="146"/>
      <c r="N43" s="146"/>
      <c r="O43" s="136"/>
      <c r="P43" s="136"/>
      <c r="Q43" s="136"/>
    </row>
    <row r="44" spans="2:21" ht="15.75" customHeight="1" x14ac:dyDescent="0.25">
      <c r="B44" s="197"/>
      <c r="C44" s="146"/>
      <c r="D44" s="146"/>
      <c r="E44" s="146"/>
      <c r="F44" s="146"/>
      <c r="G44" s="146"/>
      <c r="H44" s="146"/>
      <c r="I44" s="146"/>
      <c r="J44" s="146"/>
      <c r="K44" s="146"/>
      <c r="L44" s="146"/>
      <c r="M44" s="146"/>
      <c r="N44" s="146"/>
      <c r="O44" s="136"/>
      <c r="P44" s="136"/>
      <c r="Q44" s="136"/>
    </row>
    <row r="45" spans="2:21" ht="15.75" customHeight="1" x14ac:dyDescent="0.25">
      <c r="B45" s="197"/>
      <c r="C45" s="146"/>
      <c r="D45" s="146"/>
      <c r="E45" s="146"/>
      <c r="F45" s="146"/>
      <c r="G45" s="146"/>
      <c r="H45" s="146"/>
      <c r="I45" s="146"/>
      <c r="J45" s="146"/>
      <c r="K45" s="146"/>
      <c r="L45" s="146"/>
      <c r="M45" s="146"/>
      <c r="N45" s="146"/>
      <c r="O45" s="136"/>
      <c r="P45" s="136"/>
      <c r="Q45" s="136"/>
    </row>
    <row r="46" spans="2:21" ht="15.75" customHeight="1" x14ac:dyDescent="0.25">
      <c r="B46" s="197"/>
      <c r="C46" s="146"/>
      <c r="D46" s="146"/>
      <c r="E46" s="146"/>
      <c r="F46" s="146"/>
      <c r="G46" s="146"/>
      <c r="H46" s="146"/>
      <c r="I46" s="146"/>
      <c r="J46" s="146"/>
      <c r="K46" s="146"/>
      <c r="L46" s="146"/>
      <c r="M46" s="146"/>
      <c r="N46" s="146"/>
      <c r="O46" s="136"/>
      <c r="P46" s="136"/>
      <c r="Q46" s="136"/>
    </row>
    <row r="47" spans="2:21" ht="15.75" customHeight="1" x14ac:dyDescent="0.25">
      <c r="B47" s="197"/>
      <c r="C47" s="146"/>
      <c r="D47" s="146"/>
      <c r="E47" s="146"/>
      <c r="F47" s="146"/>
      <c r="G47" s="146"/>
      <c r="H47" s="146"/>
      <c r="I47" s="146"/>
      <c r="J47" s="146"/>
      <c r="K47" s="146"/>
      <c r="L47" s="146"/>
      <c r="M47" s="146"/>
      <c r="N47" s="146"/>
      <c r="O47" s="136"/>
      <c r="P47" s="136"/>
      <c r="Q47" s="136"/>
    </row>
    <row r="48" spans="2:21" ht="15.75" customHeight="1" x14ac:dyDescent="0.25">
      <c r="B48" s="197"/>
      <c r="C48" s="146"/>
      <c r="D48" s="146"/>
      <c r="E48" s="146"/>
      <c r="F48" s="146"/>
      <c r="G48" s="146"/>
      <c r="H48" s="146"/>
      <c r="I48" s="146"/>
      <c r="J48" s="146"/>
      <c r="K48" s="146"/>
      <c r="L48" s="146"/>
      <c r="M48" s="146"/>
      <c r="N48" s="146"/>
      <c r="O48" s="136"/>
      <c r="P48" s="136"/>
      <c r="Q48" s="136"/>
    </row>
    <row r="49" spans="2:23" ht="15.75" customHeight="1" x14ac:dyDescent="0.25">
      <c r="B49" s="197"/>
      <c r="C49" s="146"/>
      <c r="D49" s="146"/>
      <c r="E49" s="146"/>
      <c r="F49" s="146"/>
      <c r="G49" s="146"/>
      <c r="H49" s="146"/>
      <c r="I49" s="146"/>
      <c r="J49" s="146"/>
      <c r="K49" s="146"/>
      <c r="L49" s="146"/>
      <c r="M49" s="146"/>
      <c r="N49" s="146"/>
      <c r="O49" s="136"/>
      <c r="P49" s="136"/>
      <c r="Q49" s="136"/>
      <c r="R49" s="305"/>
      <c r="S49" s="306"/>
      <c r="T49" s="306"/>
    </row>
    <row r="50" spans="2:23" ht="15.75" customHeight="1" x14ac:dyDescent="0.25">
      <c r="B50" s="213"/>
      <c r="C50" s="214"/>
      <c r="D50" s="214"/>
      <c r="E50" s="214"/>
      <c r="F50" s="215"/>
      <c r="G50" s="216"/>
      <c r="H50" s="216"/>
      <c r="I50" s="216"/>
      <c r="J50" s="216"/>
      <c r="K50" s="216"/>
      <c r="L50" s="216"/>
      <c r="M50" s="164"/>
      <c r="N50" s="217"/>
      <c r="O50" s="218"/>
      <c r="P50" s="218"/>
      <c r="Q50" s="218"/>
    </row>
    <row r="51" spans="2:23" ht="15.75" customHeight="1" x14ac:dyDescent="0.25">
      <c r="B51" s="213"/>
      <c r="C51" s="214"/>
      <c r="D51" s="214"/>
      <c r="E51" s="214"/>
      <c r="F51" s="215"/>
      <c r="G51" s="216"/>
      <c r="H51" s="216"/>
      <c r="I51" s="216"/>
      <c r="J51" s="216"/>
      <c r="K51" s="216"/>
      <c r="L51" s="216"/>
      <c r="M51" s="164"/>
      <c r="N51" s="217"/>
      <c r="O51" s="218"/>
      <c r="P51" s="218"/>
      <c r="Q51" s="218"/>
    </row>
    <row r="52" spans="2:23" ht="15.75" customHeight="1" x14ac:dyDescent="0.25">
      <c r="B52" s="213"/>
      <c r="C52" s="214"/>
      <c r="D52" s="214"/>
      <c r="E52" s="214"/>
      <c r="F52" s="215"/>
      <c r="G52" s="216"/>
      <c r="H52" s="216"/>
      <c r="I52" s="216"/>
      <c r="J52" s="216"/>
      <c r="K52" s="216"/>
      <c r="L52" s="216"/>
      <c r="M52" s="164"/>
      <c r="N52" s="217"/>
      <c r="O52" s="218"/>
      <c r="P52" s="218"/>
      <c r="Q52" s="218"/>
      <c r="V52" s="135" t="s">
        <v>302</v>
      </c>
      <c r="W52" s="223">
        <f>W17</f>
        <v>337354.64999999997</v>
      </c>
    </row>
    <row r="53" spans="2:23" ht="15.75" customHeight="1" x14ac:dyDescent="0.25">
      <c r="B53" s="213"/>
      <c r="C53" s="214"/>
      <c r="D53" s="214"/>
      <c r="E53" s="214"/>
      <c r="F53" s="215"/>
      <c r="G53" s="216"/>
      <c r="H53" s="216"/>
      <c r="I53" s="216"/>
      <c r="J53" s="216"/>
      <c r="K53" s="216"/>
      <c r="L53" s="216"/>
      <c r="M53" s="164"/>
      <c r="N53" s="217"/>
      <c r="O53" s="218"/>
      <c r="P53" s="220"/>
      <c r="Q53" s="218"/>
      <c r="R53" s="144"/>
      <c r="S53" s="144"/>
      <c r="T53" s="220"/>
      <c r="U53" s="144"/>
    </row>
    <row r="54" spans="2:23" ht="15.75" customHeight="1" x14ac:dyDescent="0.25">
      <c r="B54" s="213"/>
      <c r="C54" s="214"/>
      <c r="D54" s="214"/>
      <c r="E54" s="214"/>
      <c r="F54" s="215"/>
      <c r="G54" s="216"/>
      <c r="H54" s="216"/>
      <c r="I54" s="216"/>
      <c r="J54" s="216"/>
      <c r="K54" s="216"/>
      <c r="L54" s="216"/>
      <c r="M54" s="164"/>
      <c r="N54" s="217"/>
      <c r="O54" s="218"/>
      <c r="P54" s="218"/>
      <c r="Q54" s="218"/>
      <c r="R54" s="144"/>
      <c r="S54" s="144"/>
      <c r="T54" s="144"/>
      <c r="U54" s="144"/>
    </row>
    <row r="55" spans="2:23" ht="15.75" customHeight="1" x14ac:dyDescent="0.25"/>
    <row r="56" spans="2:23" ht="15.75" customHeight="1" x14ac:dyDescent="0.25"/>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5:I35"/>
    <mergeCell ref="B26:G26"/>
    <mergeCell ref="B25:G25"/>
    <mergeCell ref="B21:G21"/>
    <mergeCell ref="B23:G23"/>
  </mergeCells>
  <conditionalFormatting sqref="A7:P16 U7:X16 R7:S16">
    <cfRule type="expression" dxfId="4" priority="1">
      <formula>MOD(ROW(),2)=0</formula>
    </cfRule>
  </conditionalFormatting>
  <hyperlinks>
    <hyperlink ref="B26" r:id="rId1"/>
  </hyperlinks>
  <printOptions horizontalCentered="1" gridLines="1"/>
  <pageMargins left="0" right="0" top="0.75" bottom="0.75" header="0.3" footer="0.3"/>
  <pageSetup scale="49" orientation="landscape" horizontalDpi="1200" verticalDpi="1200"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G7" activePane="bottomRight" state="frozen"/>
      <selection pane="topRight" activeCell="C1" sqref="C1"/>
      <selection pane="bottomLeft" activeCell="A7" sqref="A7"/>
      <selection pane="bottomRight" activeCell="C16" sqref="C15:C16"/>
    </sheetView>
  </sheetViews>
  <sheetFormatPr defaultColWidth="9.140625" defaultRowHeight="15" x14ac:dyDescent="0.25"/>
  <cols>
    <col min="1" max="1" width="7.85546875" style="135" customWidth="1"/>
    <col min="2" max="2" width="69.85546875" style="135" customWidth="1"/>
    <col min="3" max="3" width="36.28515625" style="135" customWidth="1"/>
    <col min="4" max="4" width="14.5703125" style="135" bestFit="1" customWidth="1"/>
    <col min="5" max="5" width="13.7109375" style="135" customWidth="1"/>
    <col min="6" max="6" width="19.42578125" style="135" bestFit="1" customWidth="1"/>
    <col min="7" max="7" width="23" style="137" bestFit="1" customWidth="1"/>
    <col min="8" max="8" width="11.28515625" style="135" customWidth="1"/>
    <col min="9" max="9" width="12.85546875" style="135" customWidth="1"/>
    <col min="10" max="10" width="13.42578125" style="135" customWidth="1"/>
    <col min="11" max="11" width="15.7109375" style="135" customWidth="1"/>
    <col min="12" max="12" width="10.42578125" style="135" customWidth="1"/>
    <col min="13" max="13" width="20.42578125" style="135" customWidth="1"/>
    <col min="14" max="14" width="14" style="135" bestFit="1" customWidth="1"/>
    <col min="15" max="15" width="13.7109375" style="135" customWidth="1"/>
    <col min="16" max="16" width="14.42578125" style="135" customWidth="1"/>
    <col min="17" max="17" width="3.7109375" style="135" customWidth="1"/>
    <col min="18" max="18" width="15.85546875" style="135" customWidth="1"/>
    <col min="19" max="19" width="14.140625" style="135" customWidth="1"/>
    <col min="20" max="20" width="3.7109375" style="141" customWidth="1"/>
    <col min="21" max="21" width="13.28515625" style="135" customWidth="1"/>
    <col min="22" max="22" width="14.85546875" style="135" bestFit="1" customWidth="1"/>
    <col min="23" max="23" width="12.85546875" style="135" bestFit="1" customWidth="1"/>
    <col min="24" max="24" width="14.28515625" style="135" customWidth="1"/>
    <col min="25" max="16384" width="9.140625" style="135"/>
  </cols>
  <sheetData>
    <row r="1" spans="1:24" ht="15.75" customHeight="1" x14ac:dyDescent="0.25">
      <c r="A1" s="134" t="s">
        <v>362</v>
      </c>
    </row>
    <row r="2" spans="1:24" ht="15.75" customHeight="1" x14ac:dyDescent="0.25">
      <c r="A2" s="138" t="str">
        <f>'#4100 ConnectionsEd.CenterPB'!A2</f>
        <v>Federal Grant Allocations/Reimbursements as of: 06/30/2023</v>
      </c>
      <c r="B2" s="202"/>
      <c r="N2" s="140"/>
      <c r="O2" s="140"/>
      <c r="Q2" s="141"/>
      <c r="R2" s="141"/>
      <c r="S2" s="141"/>
    </row>
    <row r="3" spans="1:24" ht="15.75" customHeight="1" x14ac:dyDescent="0.25">
      <c r="A3" s="142" t="s">
        <v>132</v>
      </c>
      <c r="B3" s="132"/>
      <c r="D3" s="132"/>
      <c r="E3" s="132"/>
      <c r="F3" s="132"/>
      <c r="Q3" s="141"/>
      <c r="R3" s="141"/>
      <c r="S3" s="141"/>
      <c r="U3" s="136"/>
      <c r="V3" s="143"/>
    </row>
    <row r="4" spans="1:24" ht="15.75" customHeight="1" x14ac:dyDescent="0.25">
      <c r="A4" s="132" t="s">
        <v>147</v>
      </c>
      <c r="N4" s="145"/>
      <c r="O4" s="145"/>
      <c r="P4" s="145"/>
      <c r="Q4" s="146"/>
      <c r="R4" s="141"/>
      <c r="S4" s="141"/>
      <c r="T4" s="146"/>
      <c r="U4" s="574" t="s">
        <v>211</v>
      </c>
      <c r="V4" s="574"/>
      <c r="W4" s="574"/>
      <c r="X4" s="147"/>
    </row>
    <row r="5" spans="1:24" ht="15.75" thickBot="1" x14ac:dyDescent="0.3">
      <c r="H5" s="148"/>
      <c r="I5" s="148"/>
      <c r="N5" s="145"/>
      <c r="O5" s="145"/>
      <c r="P5" s="145"/>
      <c r="Q5" s="146"/>
      <c r="R5" s="150"/>
      <c r="S5" s="150"/>
      <c r="T5" s="146"/>
      <c r="U5" s="577"/>
      <c r="V5" s="577"/>
      <c r="W5" s="577"/>
      <c r="X5" s="151"/>
    </row>
    <row r="6" spans="1:24" s="205" customFormat="1" ht="85.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4" ht="15.75" customHeight="1" x14ac:dyDescent="0.25">
      <c r="A7" s="137">
        <v>4253</v>
      </c>
      <c r="B7" s="135" t="s">
        <v>114</v>
      </c>
      <c r="C7" s="238" t="s">
        <v>108</v>
      </c>
      <c r="D7" s="137" t="s">
        <v>216</v>
      </c>
      <c r="E7" s="137" t="s">
        <v>240</v>
      </c>
      <c r="F7" s="135" t="s">
        <v>217</v>
      </c>
      <c r="G7" s="238" t="s">
        <v>7</v>
      </c>
      <c r="H7" s="300">
        <v>2.7199999999999998E-2</v>
      </c>
      <c r="I7" s="300">
        <v>0.15010000000000001</v>
      </c>
      <c r="J7" s="171">
        <v>45107</v>
      </c>
      <c r="K7" s="171">
        <v>45108</v>
      </c>
      <c r="L7" s="171">
        <v>44743</v>
      </c>
      <c r="M7" s="137" t="s">
        <v>212</v>
      </c>
      <c r="N7" s="396">
        <v>6242.16</v>
      </c>
      <c r="O7" s="397">
        <v>0</v>
      </c>
      <c r="P7" s="398">
        <f>N7+O7</f>
        <v>6242.16</v>
      </c>
      <c r="Q7" s="178"/>
      <c r="R7" s="396">
        <v>0</v>
      </c>
      <c r="S7" s="398">
        <f>P7-R7</f>
        <v>6242.16</v>
      </c>
      <c r="T7" s="178"/>
      <c r="U7" s="396">
        <v>6242.16</v>
      </c>
      <c r="V7" s="397">
        <v>0</v>
      </c>
      <c r="W7" s="515">
        <f>SUM(U7:V7)</f>
        <v>6242.16</v>
      </c>
      <c r="X7" s="503">
        <f>S7-U7</f>
        <v>0</v>
      </c>
    </row>
    <row r="8" spans="1:24" ht="15.75" customHeight="1" x14ac:dyDescent="0.25">
      <c r="A8" s="137">
        <v>4260</v>
      </c>
      <c r="B8" s="135" t="s">
        <v>328</v>
      </c>
      <c r="C8" s="293" t="s">
        <v>330</v>
      </c>
      <c r="D8" s="137" t="s">
        <v>292</v>
      </c>
      <c r="E8" s="137" t="s">
        <v>293</v>
      </c>
      <c r="F8" s="135" t="s">
        <v>294</v>
      </c>
      <c r="G8" s="238" t="s">
        <v>7</v>
      </c>
      <c r="H8" s="300">
        <v>2.7199999999999998E-2</v>
      </c>
      <c r="I8" s="300">
        <v>0.15010000000000001</v>
      </c>
      <c r="J8" s="171">
        <v>45199</v>
      </c>
      <c r="K8" s="171">
        <v>45214</v>
      </c>
      <c r="L8" s="171">
        <v>44378</v>
      </c>
      <c r="M8" s="137" t="s">
        <v>192</v>
      </c>
      <c r="N8" s="399">
        <v>2770.07</v>
      </c>
      <c r="O8" s="385">
        <v>0</v>
      </c>
      <c r="P8" s="386">
        <f>N8+O8</f>
        <v>2770.07</v>
      </c>
      <c r="Q8" s="178"/>
      <c r="R8" s="399">
        <v>0</v>
      </c>
      <c r="S8" s="386">
        <f>P8-R8</f>
        <v>2770.07</v>
      </c>
      <c r="T8" s="178"/>
      <c r="U8" s="399">
        <v>2770.07</v>
      </c>
      <c r="V8" s="385">
        <v>0</v>
      </c>
      <c r="W8" s="484">
        <f>U8+V8</f>
        <v>2770.07</v>
      </c>
      <c r="X8" s="458">
        <f>S8-W8</f>
        <v>0</v>
      </c>
    </row>
    <row r="9" spans="1:24" ht="15.75" customHeight="1" x14ac:dyDescent="0.25">
      <c r="A9" s="137">
        <v>4423</v>
      </c>
      <c r="B9" s="135" t="s">
        <v>210</v>
      </c>
      <c r="C9" s="293" t="s">
        <v>305</v>
      </c>
      <c r="D9" s="137" t="s">
        <v>183</v>
      </c>
      <c r="E9" s="137" t="s">
        <v>242</v>
      </c>
      <c r="F9" s="135" t="s">
        <v>196</v>
      </c>
      <c r="G9" s="238" t="s">
        <v>7</v>
      </c>
      <c r="H9" s="300">
        <v>2.7199999999999998E-2</v>
      </c>
      <c r="I9" s="300">
        <v>0.15010000000000001</v>
      </c>
      <c r="J9" s="171">
        <v>45199</v>
      </c>
      <c r="K9" s="171">
        <v>45214</v>
      </c>
      <c r="L9" s="171">
        <v>44201</v>
      </c>
      <c r="M9" s="137" t="s">
        <v>192</v>
      </c>
      <c r="N9" s="384">
        <v>59050.26</v>
      </c>
      <c r="O9" s="385">
        <v>0</v>
      </c>
      <c r="P9" s="386">
        <f t="shared" ref="P9:P21" si="0">N9+O9</f>
        <v>59050.26</v>
      </c>
      <c r="Q9" s="130"/>
      <c r="R9" s="399">
        <v>41822.75</v>
      </c>
      <c r="S9" s="386">
        <f t="shared" ref="S9:S21" si="1">P9-R9</f>
        <v>17227.510000000002</v>
      </c>
      <c r="T9" s="178"/>
      <c r="U9" s="399">
        <v>0</v>
      </c>
      <c r="V9" s="385">
        <v>0</v>
      </c>
      <c r="W9" s="484">
        <f t="shared" ref="W9:W21" si="2">U9+V9</f>
        <v>0</v>
      </c>
      <c r="X9" s="458">
        <f t="shared" ref="X9:X21" si="3">S9-W9</f>
        <v>17227.510000000002</v>
      </c>
    </row>
    <row r="10" spans="1:24" s="144" customFormat="1" ht="15.75" customHeight="1" x14ac:dyDescent="0.25">
      <c r="A10" s="160">
        <v>4426</v>
      </c>
      <c r="B10" s="144" t="s">
        <v>320</v>
      </c>
      <c r="C10" s="218" t="s">
        <v>305</v>
      </c>
      <c r="D10" s="160" t="s">
        <v>183</v>
      </c>
      <c r="E10" s="160" t="s">
        <v>252</v>
      </c>
      <c r="F10" s="144" t="s">
        <v>184</v>
      </c>
      <c r="G10" s="217" t="s">
        <v>7</v>
      </c>
      <c r="H10" s="324">
        <v>2.7199999999999998E-2</v>
      </c>
      <c r="I10" s="324">
        <v>0.15010000000000001</v>
      </c>
      <c r="J10" s="164">
        <v>45199</v>
      </c>
      <c r="K10" s="164">
        <v>45214</v>
      </c>
      <c r="L10" s="164">
        <v>44201</v>
      </c>
      <c r="M10" s="160" t="s">
        <v>190</v>
      </c>
      <c r="N10" s="384">
        <v>109308.32</v>
      </c>
      <c r="O10" s="391">
        <v>0</v>
      </c>
      <c r="P10" s="390">
        <f t="shared" si="0"/>
        <v>109308.32</v>
      </c>
      <c r="Q10" s="133"/>
      <c r="R10" s="384">
        <v>104534.52</v>
      </c>
      <c r="S10" s="390">
        <f t="shared" si="1"/>
        <v>4773.8000000000029</v>
      </c>
      <c r="T10" s="286"/>
      <c r="U10" s="384">
        <v>0</v>
      </c>
      <c r="V10" s="391">
        <v>0</v>
      </c>
      <c r="W10" s="483">
        <f t="shared" si="2"/>
        <v>0</v>
      </c>
      <c r="X10" s="442">
        <f t="shared" si="3"/>
        <v>4773.8000000000029</v>
      </c>
    </row>
    <row r="11" spans="1:24" ht="15.75" customHeight="1" x14ac:dyDescent="0.25">
      <c r="A11" s="137">
        <v>4427</v>
      </c>
      <c r="B11" s="135" t="s">
        <v>193</v>
      </c>
      <c r="C11" s="293" t="s">
        <v>305</v>
      </c>
      <c r="D11" s="137" t="s">
        <v>183</v>
      </c>
      <c r="E11" s="137" t="s">
        <v>249</v>
      </c>
      <c r="F11" s="135" t="s">
        <v>195</v>
      </c>
      <c r="G11" s="238" t="s">
        <v>7</v>
      </c>
      <c r="H11" s="300">
        <v>2.7199999999999998E-2</v>
      </c>
      <c r="I11" s="300">
        <v>0.15010000000000001</v>
      </c>
      <c r="J11" s="171">
        <v>45199</v>
      </c>
      <c r="K11" s="171">
        <v>45214</v>
      </c>
      <c r="L11" s="171">
        <v>44201</v>
      </c>
      <c r="M11" s="137" t="s">
        <v>191</v>
      </c>
      <c r="N11" s="384">
        <v>12475.41</v>
      </c>
      <c r="O11" s="385">
        <v>0</v>
      </c>
      <c r="P11" s="386">
        <f t="shared" si="0"/>
        <v>12475.41</v>
      </c>
      <c r="Q11" s="130"/>
      <c r="R11" s="399">
        <v>0</v>
      </c>
      <c r="S11" s="386">
        <f t="shared" si="1"/>
        <v>12475.41</v>
      </c>
      <c r="T11" s="178"/>
      <c r="U11" s="399">
        <v>0</v>
      </c>
      <c r="V11" s="385">
        <v>0</v>
      </c>
      <c r="W11" s="484">
        <f t="shared" si="2"/>
        <v>0</v>
      </c>
      <c r="X11" s="458">
        <f t="shared" si="3"/>
        <v>12475.41</v>
      </c>
    </row>
    <row r="12" spans="1:24" ht="15.75" customHeight="1" x14ac:dyDescent="0.25">
      <c r="A12" s="137">
        <v>4428</v>
      </c>
      <c r="B12" s="135" t="s">
        <v>208</v>
      </c>
      <c r="C12" s="293" t="s">
        <v>305</v>
      </c>
      <c r="D12" s="137" t="s">
        <v>183</v>
      </c>
      <c r="E12" s="137" t="s">
        <v>241</v>
      </c>
      <c r="F12" s="135" t="s">
        <v>209</v>
      </c>
      <c r="G12" s="238" t="s">
        <v>7</v>
      </c>
      <c r="H12" s="300">
        <v>2.7199999999999998E-2</v>
      </c>
      <c r="I12" s="300">
        <v>0.15010000000000001</v>
      </c>
      <c r="J12" s="171">
        <v>45199</v>
      </c>
      <c r="K12" s="171">
        <v>45214</v>
      </c>
      <c r="L12" s="171">
        <v>44201</v>
      </c>
      <c r="M12" s="137" t="s">
        <v>230</v>
      </c>
      <c r="N12" s="384">
        <v>9794.2099999999991</v>
      </c>
      <c r="O12" s="385">
        <v>0</v>
      </c>
      <c r="P12" s="386">
        <f t="shared" si="0"/>
        <v>9794.2099999999991</v>
      </c>
      <c r="Q12" s="130"/>
      <c r="R12" s="399">
        <v>0</v>
      </c>
      <c r="S12" s="386">
        <f t="shared" si="1"/>
        <v>9794.2099999999991</v>
      </c>
      <c r="T12" s="178"/>
      <c r="U12" s="399">
        <v>0</v>
      </c>
      <c r="V12" s="385">
        <v>0</v>
      </c>
      <c r="W12" s="484">
        <f t="shared" si="2"/>
        <v>0</v>
      </c>
      <c r="X12" s="458">
        <f t="shared" si="3"/>
        <v>9794.2099999999991</v>
      </c>
    </row>
    <row r="13" spans="1:24" ht="15.75" customHeight="1" x14ac:dyDescent="0.25">
      <c r="A13" s="137">
        <v>4429</v>
      </c>
      <c r="B13" s="135" t="s">
        <v>206</v>
      </c>
      <c r="C13" s="293" t="s">
        <v>305</v>
      </c>
      <c r="D13" s="137" t="s">
        <v>183</v>
      </c>
      <c r="E13" s="137" t="s">
        <v>247</v>
      </c>
      <c r="F13" s="135" t="s">
        <v>207</v>
      </c>
      <c r="G13" s="238" t="s">
        <v>7</v>
      </c>
      <c r="H13" s="300">
        <v>2.7199999999999998E-2</v>
      </c>
      <c r="I13" s="300">
        <v>0.15010000000000001</v>
      </c>
      <c r="J13" s="171">
        <v>45199</v>
      </c>
      <c r="K13" s="171">
        <v>45214</v>
      </c>
      <c r="L13" s="171">
        <v>44201</v>
      </c>
      <c r="M13" s="137" t="s">
        <v>229</v>
      </c>
      <c r="N13" s="384">
        <v>1005.93</v>
      </c>
      <c r="O13" s="385">
        <v>0</v>
      </c>
      <c r="P13" s="386">
        <f t="shared" si="0"/>
        <v>1005.93</v>
      </c>
      <c r="Q13" s="130"/>
      <c r="R13" s="399">
        <v>0</v>
      </c>
      <c r="S13" s="386">
        <f t="shared" si="1"/>
        <v>1005.93</v>
      </c>
      <c r="T13" s="178"/>
      <c r="U13" s="399">
        <v>0</v>
      </c>
      <c r="V13" s="385">
        <v>0</v>
      </c>
      <c r="W13" s="484">
        <f t="shared" si="2"/>
        <v>0</v>
      </c>
      <c r="X13" s="458">
        <f t="shared" si="3"/>
        <v>1005.93</v>
      </c>
    </row>
    <row r="14" spans="1:24" ht="15.75" customHeight="1" x14ac:dyDescent="0.25">
      <c r="A14" s="137">
        <v>4452</v>
      </c>
      <c r="B14" s="135" t="s">
        <v>204</v>
      </c>
      <c r="C14" s="293" t="s">
        <v>200</v>
      </c>
      <c r="D14" s="137" t="s">
        <v>201</v>
      </c>
      <c r="E14" s="137" t="s">
        <v>245</v>
      </c>
      <c r="F14" s="135" t="s">
        <v>205</v>
      </c>
      <c r="G14" s="238" t="s">
        <v>7</v>
      </c>
      <c r="H14" s="300">
        <v>0.05</v>
      </c>
      <c r="I14" s="300">
        <v>0.15010000000000001</v>
      </c>
      <c r="J14" s="171">
        <v>45565</v>
      </c>
      <c r="K14" s="171">
        <v>45580</v>
      </c>
      <c r="L14" s="171">
        <v>44279</v>
      </c>
      <c r="M14" s="137" t="s">
        <v>203</v>
      </c>
      <c r="N14" s="384">
        <v>106845.18</v>
      </c>
      <c r="O14" s="385">
        <v>16.739999999999998</v>
      </c>
      <c r="P14" s="386">
        <f t="shared" si="0"/>
        <v>106861.92</v>
      </c>
      <c r="Q14" s="130"/>
      <c r="R14" s="399">
        <v>0</v>
      </c>
      <c r="S14" s="386">
        <f t="shared" si="1"/>
        <v>106861.92</v>
      </c>
      <c r="T14" s="178"/>
      <c r="U14" s="399">
        <v>0</v>
      </c>
      <c r="V14" s="385">
        <v>0</v>
      </c>
      <c r="W14" s="484">
        <f t="shared" si="2"/>
        <v>0</v>
      </c>
      <c r="X14" s="458">
        <f t="shared" si="3"/>
        <v>106861.92</v>
      </c>
    </row>
    <row r="15" spans="1:24" ht="15.75" customHeight="1" x14ac:dyDescent="0.25">
      <c r="A15" s="137">
        <v>4454</v>
      </c>
      <c r="B15" s="135" t="s">
        <v>306</v>
      </c>
      <c r="C15" s="293" t="s">
        <v>200</v>
      </c>
      <c r="D15" s="137" t="s">
        <v>201</v>
      </c>
      <c r="E15" s="137" t="s">
        <v>248</v>
      </c>
      <c r="F15" s="135" t="s">
        <v>228</v>
      </c>
      <c r="G15" s="238" t="s">
        <v>7</v>
      </c>
      <c r="H15" s="300">
        <v>0.05</v>
      </c>
      <c r="I15" s="300">
        <v>0.15010000000000001</v>
      </c>
      <c r="J15" s="171">
        <v>45565</v>
      </c>
      <c r="K15" s="171">
        <v>45580</v>
      </c>
      <c r="L15" s="171">
        <v>44279</v>
      </c>
      <c r="M15" s="137" t="s">
        <v>327</v>
      </c>
      <c r="N15" s="384">
        <v>4951.3999999999996</v>
      </c>
      <c r="O15" s="385">
        <v>91.23</v>
      </c>
      <c r="P15" s="386">
        <f t="shared" si="0"/>
        <v>5042.6299999999992</v>
      </c>
      <c r="Q15" s="130"/>
      <c r="R15" s="399">
        <v>0</v>
      </c>
      <c r="S15" s="386">
        <f t="shared" si="1"/>
        <v>5042.6299999999992</v>
      </c>
      <c r="T15" s="178"/>
      <c r="U15" s="399">
        <v>0</v>
      </c>
      <c r="V15" s="385">
        <v>0</v>
      </c>
      <c r="W15" s="484">
        <f t="shared" si="2"/>
        <v>0</v>
      </c>
      <c r="X15" s="458">
        <f t="shared" si="3"/>
        <v>5042.6299999999992</v>
      </c>
    </row>
    <row r="16" spans="1:24" ht="15.75" customHeight="1" x14ac:dyDescent="0.25">
      <c r="A16" s="137">
        <v>4457</v>
      </c>
      <c r="B16" s="135" t="s">
        <v>266</v>
      </c>
      <c r="C16" s="293" t="s">
        <v>200</v>
      </c>
      <c r="D16" s="137" t="s">
        <v>201</v>
      </c>
      <c r="E16" s="137" t="s">
        <v>267</v>
      </c>
      <c r="F16" s="135" t="s">
        <v>268</v>
      </c>
      <c r="G16" s="238" t="s">
        <v>7</v>
      </c>
      <c r="H16" s="300">
        <v>0.05</v>
      </c>
      <c r="I16" s="300">
        <v>0.15010000000000001</v>
      </c>
      <c r="J16" s="171">
        <v>45565</v>
      </c>
      <c r="K16" s="171">
        <v>45580</v>
      </c>
      <c r="L16" s="171">
        <v>44279</v>
      </c>
      <c r="M16" s="137" t="s">
        <v>312</v>
      </c>
      <c r="N16" s="384">
        <v>2356.73</v>
      </c>
      <c r="O16" s="385">
        <v>0</v>
      </c>
      <c r="P16" s="386">
        <f t="shared" si="0"/>
        <v>2356.73</v>
      </c>
      <c r="Q16" s="130"/>
      <c r="R16" s="399">
        <v>0</v>
      </c>
      <c r="S16" s="386">
        <f t="shared" si="1"/>
        <v>2356.73</v>
      </c>
      <c r="T16" s="178"/>
      <c r="U16" s="399">
        <v>0</v>
      </c>
      <c r="V16" s="385">
        <v>0</v>
      </c>
      <c r="W16" s="484">
        <f t="shared" si="2"/>
        <v>0</v>
      </c>
      <c r="X16" s="458">
        <f t="shared" si="3"/>
        <v>2356.73</v>
      </c>
    </row>
    <row r="17" spans="1:24" ht="15.75" customHeight="1" x14ac:dyDescent="0.25">
      <c r="A17" s="137">
        <v>4459</v>
      </c>
      <c r="B17" s="135" t="s">
        <v>243</v>
      </c>
      <c r="C17" s="293" t="s">
        <v>200</v>
      </c>
      <c r="D17" s="137" t="s">
        <v>201</v>
      </c>
      <c r="E17" s="137" t="s">
        <v>244</v>
      </c>
      <c r="F17" s="135" t="s">
        <v>202</v>
      </c>
      <c r="G17" s="238" t="s">
        <v>7</v>
      </c>
      <c r="H17" s="300">
        <v>0.05</v>
      </c>
      <c r="I17" s="300">
        <v>0.15010000000000001</v>
      </c>
      <c r="J17" s="171">
        <v>45565</v>
      </c>
      <c r="K17" s="171">
        <v>45580</v>
      </c>
      <c r="L17" s="171">
        <v>44279</v>
      </c>
      <c r="M17" s="137" t="s">
        <v>203</v>
      </c>
      <c r="N17" s="384">
        <v>427380.73</v>
      </c>
      <c r="O17" s="385">
        <v>66.95</v>
      </c>
      <c r="P17" s="386">
        <f t="shared" si="0"/>
        <v>427447.68</v>
      </c>
      <c r="Q17" s="130"/>
      <c r="R17" s="399">
        <v>0</v>
      </c>
      <c r="S17" s="386">
        <f t="shared" si="1"/>
        <v>427447.68</v>
      </c>
      <c r="T17" s="178"/>
      <c r="U17" s="399">
        <v>60443.39</v>
      </c>
      <c r="V17" s="385">
        <v>0</v>
      </c>
      <c r="W17" s="484">
        <f t="shared" si="2"/>
        <v>60443.39</v>
      </c>
      <c r="X17" s="458">
        <f t="shared" si="3"/>
        <v>367004.29</v>
      </c>
    </row>
    <row r="18" spans="1:24" ht="15.75" customHeight="1" x14ac:dyDescent="0.25">
      <c r="A18" s="137">
        <v>4461</v>
      </c>
      <c r="B18" s="135" t="s">
        <v>288</v>
      </c>
      <c r="C18" s="293" t="s">
        <v>200</v>
      </c>
      <c r="D18" s="137" t="s">
        <v>201</v>
      </c>
      <c r="E18" s="137" t="s">
        <v>273</v>
      </c>
      <c r="F18" s="135" t="s">
        <v>274</v>
      </c>
      <c r="G18" s="238" t="s">
        <v>7</v>
      </c>
      <c r="H18" s="300">
        <v>0.05</v>
      </c>
      <c r="I18" s="300">
        <v>0.15010000000000001</v>
      </c>
      <c r="J18" s="171">
        <v>45565</v>
      </c>
      <c r="K18" s="171">
        <v>45580</v>
      </c>
      <c r="L18" s="171">
        <v>44279</v>
      </c>
      <c r="M18" s="137" t="s">
        <v>310</v>
      </c>
      <c r="N18" s="384">
        <v>2756.86</v>
      </c>
      <c r="O18" s="385">
        <v>0</v>
      </c>
      <c r="P18" s="386">
        <f t="shared" si="0"/>
        <v>2756.86</v>
      </c>
      <c r="Q18" s="130"/>
      <c r="R18" s="399">
        <v>0</v>
      </c>
      <c r="S18" s="386">
        <f t="shared" si="1"/>
        <v>2756.86</v>
      </c>
      <c r="T18" s="178"/>
      <c r="U18" s="399">
        <v>0</v>
      </c>
      <c r="V18" s="385">
        <v>0</v>
      </c>
      <c r="W18" s="484">
        <f t="shared" si="2"/>
        <v>0</v>
      </c>
      <c r="X18" s="458">
        <f t="shared" si="3"/>
        <v>2756.86</v>
      </c>
    </row>
    <row r="19" spans="1:24" ht="15.75" customHeight="1" x14ac:dyDescent="0.25">
      <c r="A19" s="137">
        <v>4462</v>
      </c>
      <c r="B19" s="135" t="s">
        <v>289</v>
      </c>
      <c r="C19" s="293" t="s">
        <v>200</v>
      </c>
      <c r="D19" s="137" t="s">
        <v>201</v>
      </c>
      <c r="E19" s="137" t="s">
        <v>275</v>
      </c>
      <c r="F19" s="135" t="s">
        <v>276</v>
      </c>
      <c r="G19" s="238" t="s">
        <v>7</v>
      </c>
      <c r="H19" s="300">
        <v>0.05</v>
      </c>
      <c r="I19" s="300">
        <v>0.15010000000000001</v>
      </c>
      <c r="J19" s="171">
        <v>45565</v>
      </c>
      <c r="K19" s="171">
        <v>45580</v>
      </c>
      <c r="L19" s="171">
        <v>44279</v>
      </c>
      <c r="M19" s="137" t="s">
        <v>311</v>
      </c>
      <c r="N19" s="384">
        <v>3903.2</v>
      </c>
      <c r="O19" s="385">
        <v>0</v>
      </c>
      <c r="P19" s="386">
        <f t="shared" si="0"/>
        <v>3903.2</v>
      </c>
      <c r="Q19" s="130"/>
      <c r="R19" s="399">
        <v>0</v>
      </c>
      <c r="S19" s="386">
        <f t="shared" si="1"/>
        <v>3903.2</v>
      </c>
      <c r="T19" s="178"/>
      <c r="U19" s="399">
        <v>0</v>
      </c>
      <c r="V19" s="385">
        <v>0</v>
      </c>
      <c r="W19" s="484">
        <f t="shared" si="2"/>
        <v>0</v>
      </c>
      <c r="X19" s="458">
        <f t="shared" si="3"/>
        <v>3903.2</v>
      </c>
    </row>
    <row r="20" spans="1:24" ht="15.75" customHeight="1" x14ac:dyDescent="0.25">
      <c r="A20" s="137">
        <v>4463</v>
      </c>
      <c r="B20" s="135" t="s">
        <v>290</v>
      </c>
      <c r="C20" s="293" t="s">
        <v>200</v>
      </c>
      <c r="D20" s="137" t="s">
        <v>201</v>
      </c>
      <c r="E20" s="137" t="s">
        <v>277</v>
      </c>
      <c r="F20" s="135" t="s">
        <v>278</v>
      </c>
      <c r="G20" s="238" t="s">
        <v>7</v>
      </c>
      <c r="H20" s="300">
        <v>0.05</v>
      </c>
      <c r="I20" s="300">
        <v>0.15010000000000001</v>
      </c>
      <c r="J20" s="171">
        <v>45565</v>
      </c>
      <c r="K20" s="171">
        <v>45580</v>
      </c>
      <c r="L20" s="171">
        <v>44279</v>
      </c>
      <c r="M20" s="137" t="s">
        <v>308</v>
      </c>
      <c r="N20" s="384">
        <v>13162.88</v>
      </c>
      <c r="O20" s="385">
        <v>0</v>
      </c>
      <c r="P20" s="386">
        <f t="shared" si="0"/>
        <v>13162.88</v>
      </c>
      <c r="Q20" s="130"/>
      <c r="R20" s="399">
        <v>0</v>
      </c>
      <c r="S20" s="386">
        <f t="shared" si="1"/>
        <v>13162.88</v>
      </c>
      <c r="T20" s="178"/>
      <c r="U20" s="399">
        <v>0</v>
      </c>
      <c r="V20" s="385">
        <v>0</v>
      </c>
      <c r="W20" s="484">
        <v>0</v>
      </c>
      <c r="X20" s="458">
        <f t="shared" si="3"/>
        <v>13162.88</v>
      </c>
    </row>
    <row r="21" spans="1:24" ht="15.75" customHeight="1" x14ac:dyDescent="0.25">
      <c r="A21" s="137">
        <v>4464</v>
      </c>
      <c r="B21" s="135" t="s">
        <v>307</v>
      </c>
      <c r="C21" s="293" t="s">
        <v>313</v>
      </c>
      <c r="D21" s="137" t="s">
        <v>183</v>
      </c>
      <c r="E21" s="137" t="s">
        <v>279</v>
      </c>
      <c r="F21" s="135" t="s">
        <v>280</v>
      </c>
      <c r="G21" s="238" t="s">
        <v>7</v>
      </c>
      <c r="H21" s="300">
        <v>0.05</v>
      </c>
      <c r="I21" s="300">
        <v>0.15010000000000001</v>
      </c>
      <c r="J21" s="171">
        <v>45199</v>
      </c>
      <c r="K21" s="171">
        <v>45214</v>
      </c>
      <c r="L21" s="171">
        <v>44201</v>
      </c>
      <c r="M21" s="137" t="s">
        <v>309</v>
      </c>
      <c r="N21" s="400">
        <v>19347.350000000002</v>
      </c>
      <c r="O21" s="401">
        <v>0</v>
      </c>
      <c r="P21" s="402">
        <f t="shared" si="0"/>
        <v>19347.350000000002</v>
      </c>
      <c r="Q21" s="130"/>
      <c r="R21" s="435">
        <v>0</v>
      </c>
      <c r="S21" s="402">
        <f t="shared" si="1"/>
        <v>19347.350000000002</v>
      </c>
      <c r="T21" s="178"/>
      <c r="U21" s="435">
        <v>0</v>
      </c>
      <c r="V21" s="401">
        <v>0</v>
      </c>
      <c r="W21" s="485">
        <f t="shared" si="2"/>
        <v>0</v>
      </c>
      <c r="X21" s="488">
        <f t="shared" si="3"/>
        <v>19347.350000000002</v>
      </c>
    </row>
    <row r="22" spans="1:24" ht="15.75" customHeight="1" thickBot="1" x14ac:dyDescent="0.3">
      <c r="C22" s="238"/>
      <c r="D22" s="137"/>
      <c r="E22" s="137"/>
      <c r="J22" s="201"/>
      <c r="K22" s="201"/>
      <c r="L22" s="201" t="s">
        <v>91</v>
      </c>
      <c r="M22" s="175" t="s">
        <v>38</v>
      </c>
      <c r="N22" s="387">
        <f>SUM(N7:N21)</f>
        <v>781350.68999999983</v>
      </c>
      <c r="O22" s="388">
        <f>SUM(O7:O21)</f>
        <v>174.92000000000002</v>
      </c>
      <c r="P22" s="389">
        <f>SUM(P7:P21)</f>
        <v>781525.60999999987</v>
      </c>
      <c r="Q22" s="130"/>
      <c r="R22" s="387">
        <f>SUM(R7:R21)</f>
        <v>146357.27000000002</v>
      </c>
      <c r="S22" s="389">
        <f>SUM(S7:S21)</f>
        <v>635168.34</v>
      </c>
      <c r="T22" s="178"/>
      <c r="U22" s="387">
        <f>SUM(U7:U21)</f>
        <v>69455.62</v>
      </c>
      <c r="V22" s="388">
        <f>SUM(V7:V21)</f>
        <v>0</v>
      </c>
      <c r="W22" s="486">
        <f>SUM(W7:W21)</f>
        <v>69455.62</v>
      </c>
      <c r="X22" s="489">
        <f>SUM(X7:X21)</f>
        <v>565712.71999999986</v>
      </c>
    </row>
    <row r="23" spans="1:24" ht="15.75" customHeight="1" thickTop="1" x14ac:dyDescent="0.25">
      <c r="C23" s="137"/>
      <c r="D23" s="137"/>
      <c r="E23" s="137"/>
      <c r="J23" s="201"/>
      <c r="K23" s="201"/>
      <c r="L23" s="201"/>
      <c r="M23" s="175"/>
      <c r="N23" s="173"/>
      <c r="O23" s="173"/>
      <c r="P23" s="173"/>
      <c r="Q23" s="173"/>
      <c r="R23" s="173"/>
      <c r="S23" s="173"/>
      <c r="T23" s="172"/>
    </row>
    <row r="24" spans="1:24" ht="15.75" customHeight="1" x14ac:dyDescent="0.25">
      <c r="B24" s="132" t="s">
        <v>111</v>
      </c>
      <c r="C24" s="185"/>
      <c r="D24" s="185"/>
      <c r="E24" s="185"/>
    </row>
    <row r="25" spans="1:24" ht="15.75" customHeight="1" x14ac:dyDescent="0.25">
      <c r="B25" s="576" t="s">
        <v>352</v>
      </c>
      <c r="C25" s="576"/>
      <c r="D25" s="576"/>
      <c r="E25" s="576"/>
      <c r="F25" s="576"/>
      <c r="G25" s="576"/>
    </row>
    <row r="26" spans="1:24" ht="15.75" customHeight="1" x14ac:dyDescent="0.25">
      <c r="C26" s="185"/>
      <c r="D26" s="185"/>
      <c r="E26" s="185"/>
    </row>
    <row r="27" spans="1:24" ht="15.75" customHeight="1" x14ac:dyDescent="0.25">
      <c r="B27" s="576" t="s">
        <v>115</v>
      </c>
      <c r="C27" s="576"/>
      <c r="D27" s="576"/>
      <c r="E27" s="576"/>
      <c r="F27" s="576"/>
      <c r="G27" s="576"/>
    </row>
    <row r="28" spans="1:24" ht="15.75" customHeight="1" x14ac:dyDescent="0.25">
      <c r="B28" s="179"/>
      <c r="C28" s="179"/>
      <c r="D28" s="179"/>
      <c r="E28" s="179"/>
      <c r="F28" s="179"/>
    </row>
    <row r="29" spans="1:24" ht="15.75" customHeight="1" x14ac:dyDescent="0.25">
      <c r="B29" s="576" t="s">
        <v>139</v>
      </c>
      <c r="C29" s="576"/>
      <c r="D29" s="576"/>
      <c r="E29" s="576"/>
      <c r="F29" s="576"/>
      <c r="G29" s="576"/>
    </row>
    <row r="30" spans="1:24" ht="15.75" customHeight="1" x14ac:dyDescent="0.25">
      <c r="B30" s="589" t="s">
        <v>138</v>
      </c>
      <c r="C30" s="576"/>
      <c r="D30" s="576"/>
      <c r="E30" s="576"/>
      <c r="F30" s="576"/>
      <c r="G30" s="576"/>
    </row>
    <row r="31" spans="1:24" ht="15.75" customHeight="1" x14ac:dyDescent="0.25">
      <c r="B31" s="179"/>
      <c r="C31" s="179"/>
      <c r="D31" s="179"/>
      <c r="E31" s="179"/>
      <c r="F31" s="179"/>
    </row>
    <row r="32" spans="1:24" ht="15.75" customHeight="1" x14ac:dyDescent="0.25">
      <c r="B32" s="131" t="s">
        <v>98</v>
      </c>
      <c r="C32" s="183" t="s">
        <v>101</v>
      </c>
      <c r="D32" s="183" t="s">
        <v>102</v>
      </c>
      <c r="E32" s="183"/>
      <c r="F32" s="179"/>
    </row>
    <row r="33" spans="2:20" ht="15.75" customHeight="1" x14ac:dyDescent="0.25">
      <c r="B33" s="135" t="s">
        <v>315</v>
      </c>
      <c r="C33" s="185" t="s">
        <v>234</v>
      </c>
      <c r="D33" s="185" t="s">
        <v>235</v>
      </c>
      <c r="E33" s="185"/>
    </row>
    <row r="34" spans="2:20" ht="15.75" customHeight="1" x14ac:dyDescent="0.25">
      <c r="B34" s="135" t="s">
        <v>316</v>
      </c>
      <c r="C34" s="185" t="s">
        <v>234</v>
      </c>
      <c r="D34" s="185" t="s">
        <v>235</v>
      </c>
      <c r="E34" s="185"/>
    </row>
    <row r="35" spans="2:20" ht="15.75" customHeight="1" x14ac:dyDescent="0.25">
      <c r="C35" s="185"/>
      <c r="D35" s="185"/>
      <c r="E35" s="185"/>
    </row>
    <row r="36" spans="2:20" ht="15.75" customHeight="1" x14ac:dyDescent="0.25">
      <c r="B36" s="572" t="s">
        <v>214</v>
      </c>
      <c r="C36" s="572"/>
      <c r="D36" s="572"/>
      <c r="E36" s="572"/>
      <c r="F36" s="572"/>
      <c r="G36" s="572"/>
      <c r="H36" s="572"/>
      <c r="I36" s="572"/>
      <c r="J36" s="141"/>
      <c r="K36" s="141"/>
      <c r="L36" s="141"/>
      <c r="M36" s="141"/>
      <c r="N36" s="141"/>
      <c r="O36" s="141"/>
      <c r="P36" s="141"/>
      <c r="Q36" s="141"/>
      <c r="R36" s="141"/>
      <c r="S36" s="141"/>
    </row>
    <row r="37" spans="2:20" ht="15.75" customHeight="1" x14ac:dyDescent="0.25">
      <c r="B37" s="128" t="s">
        <v>215</v>
      </c>
      <c r="C37" s="185"/>
      <c r="D37" s="185"/>
      <c r="E37" s="185"/>
      <c r="J37" s="141"/>
      <c r="K37" s="141"/>
      <c r="L37" s="141"/>
      <c r="M37" s="141"/>
      <c r="N37" s="141"/>
      <c r="O37" s="141"/>
      <c r="P37" s="141"/>
      <c r="Q37" s="141"/>
      <c r="R37" s="305"/>
      <c r="S37" s="200"/>
      <c r="T37" s="200"/>
    </row>
    <row r="38" spans="2:20" ht="15.75" customHeight="1" x14ac:dyDescent="0.25">
      <c r="B38" s="207"/>
      <c r="C38" s="208"/>
      <c r="D38" s="208"/>
      <c r="E38" s="208"/>
      <c r="F38" s="141"/>
      <c r="G38" s="208"/>
      <c r="H38" s="141"/>
      <c r="I38" s="141"/>
      <c r="J38" s="141"/>
      <c r="K38" s="141"/>
      <c r="L38" s="141"/>
      <c r="M38" s="141"/>
      <c r="N38" s="141"/>
      <c r="O38" s="141"/>
      <c r="P38" s="141"/>
      <c r="Q38" s="141"/>
      <c r="R38" s="305"/>
      <c r="S38" s="200"/>
      <c r="T38" s="200"/>
    </row>
    <row r="39" spans="2:20" ht="15.75" customHeight="1" x14ac:dyDescent="0.25">
      <c r="B39" s="209"/>
      <c r="C39" s="189"/>
      <c r="D39" s="189"/>
      <c r="E39" s="189"/>
      <c r="F39" s="187"/>
      <c r="G39" s="189"/>
      <c r="H39" s="187"/>
      <c r="I39" s="187"/>
      <c r="J39" s="187"/>
      <c r="K39" s="187"/>
      <c r="L39" s="187"/>
      <c r="M39" s="187"/>
      <c r="N39" s="187"/>
      <c r="O39" s="187"/>
      <c r="P39" s="187"/>
      <c r="Q39" s="187"/>
      <c r="R39" s="302" t="s">
        <v>355</v>
      </c>
      <c r="S39" s="190"/>
      <c r="T39" s="200"/>
    </row>
    <row r="40" spans="2:20" ht="15.75" customHeight="1" x14ac:dyDescent="0.25">
      <c r="B40" s="191" t="s">
        <v>354</v>
      </c>
      <c r="C40" s="193" t="s">
        <v>2</v>
      </c>
      <c r="D40" s="193"/>
      <c r="E40" s="193"/>
      <c r="F40" s="193" t="s">
        <v>34</v>
      </c>
      <c r="G40" s="193" t="s">
        <v>35</v>
      </c>
      <c r="H40" s="193"/>
      <c r="I40" s="193"/>
      <c r="J40" s="193"/>
      <c r="K40" s="193"/>
      <c r="L40" s="193"/>
      <c r="M40" s="193" t="s">
        <v>36</v>
      </c>
      <c r="N40" s="193" t="s">
        <v>37</v>
      </c>
      <c r="O40" s="194"/>
      <c r="P40" s="194"/>
      <c r="Q40" s="194"/>
      <c r="R40" s="195" t="s">
        <v>81</v>
      </c>
      <c r="S40" s="196"/>
      <c r="T40" s="200"/>
    </row>
    <row r="41" spans="2:20" ht="15.75" customHeight="1" x14ac:dyDescent="0.25">
      <c r="B41" s="197"/>
      <c r="C41" s="146"/>
      <c r="D41" s="146"/>
      <c r="E41" s="146"/>
      <c r="F41" s="146"/>
      <c r="G41" s="146"/>
      <c r="H41" s="146"/>
      <c r="I41" s="146"/>
      <c r="J41" s="146"/>
      <c r="K41" s="146"/>
      <c r="L41" s="146"/>
      <c r="M41" s="146"/>
      <c r="N41" s="146"/>
      <c r="O41" s="136"/>
      <c r="P41" s="136"/>
      <c r="Q41" s="136"/>
    </row>
    <row r="42" spans="2:20" ht="15.75" customHeight="1" x14ac:dyDescent="0.25">
      <c r="B42" s="197"/>
      <c r="C42" s="146"/>
      <c r="D42" s="146"/>
      <c r="E42" s="146"/>
      <c r="F42" s="146"/>
      <c r="G42" s="146"/>
      <c r="H42" s="146"/>
      <c r="I42" s="146"/>
      <c r="J42" s="146"/>
      <c r="K42" s="146"/>
      <c r="L42" s="146"/>
      <c r="M42" s="146"/>
      <c r="N42" s="146"/>
      <c r="O42" s="136"/>
      <c r="P42" s="136"/>
      <c r="Q42" s="136"/>
      <c r="R42" s="305"/>
      <c r="S42" s="306"/>
      <c r="T42" s="200"/>
    </row>
    <row r="43" spans="2:20" ht="15.75" customHeight="1" x14ac:dyDescent="0.25">
      <c r="B43" s="147"/>
      <c r="C43" s="146"/>
      <c r="D43" s="146"/>
      <c r="E43" s="146"/>
      <c r="F43" s="146"/>
    </row>
    <row r="44" spans="2:20" ht="15.75" customHeight="1" x14ac:dyDescent="0.25">
      <c r="B44" s="213"/>
      <c r="C44" s="214"/>
      <c r="D44" s="214"/>
      <c r="E44" s="214"/>
      <c r="F44" s="215"/>
      <c r="G44" s="216"/>
      <c r="H44" s="216"/>
      <c r="I44" s="216"/>
      <c r="J44" s="216"/>
      <c r="K44" s="216"/>
      <c r="L44" s="216"/>
      <c r="M44" s="164"/>
      <c r="N44" s="217"/>
      <c r="O44" s="218"/>
      <c r="P44" s="218"/>
      <c r="Q44" s="218"/>
    </row>
    <row r="45" spans="2:20" ht="15.75" customHeight="1" x14ac:dyDescent="0.25">
      <c r="B45" s="213"/>
      <c r="C45" s="214"/>
      <c r="D45" s="214"/>
      <c r="E45" s="214"/>
      <c r="F45" s="215"/>
      <c r="G45" s="216"/>
      <c r="H45" s="216"/>
      <c r="I45" s="216"/>
      <c r="J45" s="216"/>
      <c r="K45" s="216"/>
      <c r="L45" s="216"/>
      <c r="M45" s="164"/>
      <c r="N45" s="217"/>
      <c r="O45" s="218"/>
      <c r="P45" s="218"/>
      <c r="Q45" s="218"/>
    </row>
    <row r="46" spans="2:20" ht="15.75" customHeight="1" x14ac:dyDescent="0.25">
      <c r="B46" s="213"/>
      <c r="C46" s="214"/>
      <c r="D46" s="214"/>
      <c r="E46" s="214"/>
      <c r="F46" s="215"/>
      <c r="G46" s="216"/>
      <c r="H46" s="216"/>
      <c r="I46" s="216"/>
      <c r="J46" s="216"/>
      <c r="K46" s="216"/>
      <c r="L46" s="216"/>
      <c r="M46" s="164"/>
      <c r="N46" s="217"/>
      <c r="O46" s="218"/>
      <c r="P46" s="218"/>
      <c r="Q46" s="218"/>
    </row>
    <row r="47" spans="2:20" ht="15.75" customHeight="1" x14ac:dyDescent="0.25"/>
    <row r="48" spans="2:20" ht="15.75" customHeight="1" x14ac:dyDescent="0.25"/>
    <row r="49" spans="16:23" ht="15.75" customHeight="1" x14ac:dyDescent="0.25"/>
    <row r="50" spans="16:23" ht="15.75" customHeight="1" x14ac:dyDescent="0.25">
      <c r="P50" s="144"/>
      <c r="Q50" s="144"/>
      <c r="R50" s="144"/>
      <c r="S50" s="144"/>
      <c r="T50" s="147"/>
    </row>
    <row r="51" spans="16:23" ht="15.75" customHeight="1" x14ac:dyDescent="0.25">
      <c r="P51" s="220"/>
      <c r="Q51" s="144"/>
      <c r="R51" s="144"/>
      <c r="S51" s="144"/>
      <c r="T51" s="221"/>
    </row>
    <row r="52" spans="16:23" ht="15.75" customHeight="1" x14ac:dyDescent="0.25">
      <c r="P52" s="144"/>
      <c r="Q52" s="144"/>
      <c r="R52" s="144"/>
      <c r="S52" s="144"/>
      <c r="T52" s="147"/>
      <c r="V52" s="135" t="s">
        <v>301</v>
      </c>
      <c r="W52" s="130">
        <f>W22</f>
        <v>69455.62</v>
      </c>
    </row>
    <row r="53" spans="16:23" ht="15.75" customHeight="1" x14ac:dyDescent="0.25"/>
    <row r="54" spans="16:23" ht="15.75" customHeight="1" x14ac:dyDescent="0.25"/>
    <row r="55" spans="16:23" ht="15.75" customHeight="1" x14ac:dyDescent="0.25"/>
    <row r="56" spans="16:23" ht="15.75" customHeight="1" x14ac:dyDescent="0.25"/>
    <row r="57" spans="16:23" ht="15.75" customHeight="1" x14ac:dyDescent="0.25"/>
    <row r="58" spans="16:23" ht="15.75" customHeight="1" x14ac:dyDescent="0.25">
      <c r="W58" s="177"/>
    </row>
    <row r="59" spans="16:23" ht="15.75" customHeight="1" x14ac:dyDescent="0.25"/>
    <row r="60" spans="16:23" ht="15.75" customHeight="1" x14ac:dyDescent="0.25"/>
    <row r="61" spans="16:23" ht="15.75" customHeight="1" x14ac:dyDescent="0.25"/>
    <row r="62" spans="16:23" ht="15.75" customHeight="1" x14ac:dyDescent="0.25"/>
    <row r="63" spans="16:23" ht="15.75" customHeight="1" x14ac:dyDescent="0.25"/>
    <row r="64" spans="16:23" ht="15.75" customHeight="1" x14ac:dyDescent="0.25"/>
    <row r="65" ht="15.75" customHeight="1" x14ac:dyDescent="0.25"/>
    <row r="66" ht="15.75" customHeight="1" x14ac:dyDescent="0.25"/>
    <row r="67" ht="15.75" customHeight="1" x14ac:dyDescent="0.25"/>
  </sheetData>
  <mergeCells count="7">
    <mergeCell ref="U4:W4"/>
    <mergeCell ref="U5:W5"/>
    <mergeCell ref="B36:I36"/>
    <mergeCell ref="B30:G30"/>
    <mergeCell ref="B29:G29"/>
    <mergeCell ref="B25:G25"/>
    <mergeCell ref="B27:G27"/>
  </mergeCells>
  <conditionalFormatting sqref="A7:P21 U7:X21 R7:S21">
    <cfRule type="expression" dxfId="3" priority="1">
      <formula>MOD(ROW(),2)=0</formula>
    </cfRule>
  </conditionalFormatting>
  <hyperlinks>
    <hyperlink ref="B30" r:id="rId1"/>
  </hyperlinks>
  <printOptions horizontalCentered="1" gridLines="1"/>
  <pageMargins left="0" right="0" top="0.75" bottom="0.75" header="0.3" footer="0.3"/>
  <pageSetup scale="49" orientation="landscape" horizontalDpi="1200" verticalDpi="1200"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S13" sqref="S13"/>
    </sheetView>
  </sheetViews>
  <sheetFormatPr defaultColWidth="9.140625" defaultRowHeight="15" x14ac:dyDescent="0.25"/>
  <cols>
    <col min="1" max="1" width="7.85546875" style="135" customWidth="1"/>
    <col min="2" max="2" width="69.85546875" style="135" customWidth="1"/>
    <col min="3" max="3" width="36.28515625" style="135" customWidth="1"/>
    <col min="4" max="4" width="14.28515625" style="135" bestFit="1" customWidth="1"/>
    <col min="5" max="5" width="13.7109375" style="135" customWidth="1"/>
    <col min="6" max="6" width="19.42578125" style="135" bestFit="1" customWidth="1"/>
    <col min="7" max="7" width="23" style="137" bestFit="1" customWidth="1"/>
    <col min="8" max="8" width="11.28515625" style="135" customWidth="1"/>
    <col min="9" max="9" width="13.5703125" style="135" bestFit="1" customWidth="1"/>
    <col min="10" max="10" width="14" style="135" customWidth="1"/>
    <col min="11" max="11" width="15.5703125" style="135" customWidth="1"/>
    <col min="12" max="12" width="10.28515625" style="135" customWidth="1"/>
    <col min="13" max="13" width="20.5703125" style="135" customWidth="1"/>
    <col min="14" max="14" width="15.85546875" style="135" bestFit="1" customWidth="1"/>
    <col min="15" max="15" width="16.140625" style="135" customWidth="1"/>
    <col min="16" max="16" width="15.85546875" style="135" bestFit="1" customWidth="1"/>
    <col min="17" max="17" width="3.7109375" style="135" customWidth="1"/>
    <col min="18" max="18" width="15.85546875" style="135" customWidth="1"/>
    <col min="19" max="19" width="15.85546875" style="135" bestFit="1" customWidth="1"/>
    <col min="20" max="20" width="3.85546875" style="141" customWidth="1"/>
    <col min="21" max="21" width="14" style="135" bestFit="1" customWidth="1"/>
    <col min="22" max="22" width="14.85546875" style="135" bestFit="1" customWidth="1"/>
    <col min="23" max="23" width="14" style="135" bestFit="1" customWidth="1"/>
    <col min="24" max="24" width="14.28515625" style="135" customWidth="1"/>
    <col min="25" max="16384" width="9.140625" style="135"/>
  </cols>
  <sheetData>
    <row r="1" spans="1:24" ht="15.75" customHeight="1" x14ac:dyDescent="0.25">
      <c r="A1" s="132" t="s">
        <v>140</v>
      </c>
    </row>
    <row r="2" spans="1:24" ht="15.75" customHeight="1" x14ac:dyDescent="0.25">
      <c r="A2" s="138" t="str">
        <f>'#4102 Bridge Prep Academy'!A2</f>
        <v>Federal Grant Allocations/Reimbursements as of: 06/30/2023</v>
      </c>
      <c r="B2" s="202"/>
      <c r="N2" s="140"/>
      <c r="O2" s="140"/>
      <c r="Q2" s="141"/>
      <c r="R2" s="141"/>
      <c r="S2" s="141"/>
    </row>
    <row r="3" spans="1:24" ht="15.75" customHeight="1" x14ac:dyDescent="0.25">
      <c r="A3" s="142" t="s">
        <v>141</v>
      </c>
      <c r="B3" s="132"/>
      <c r="D3" s="132"/>
      <c r="E3" s="132"/>
      <c r="F3" s="132"/>
      <c r="Q3" s="141"/>
      <c r="R3" s="141"/>
      <c r="S3" s="141"/>
      <c r="U3" s="136"/>
      <c r="V3" s="143"/>
    </row>
    <row r="4" spans="1:24" ht="15.75" customHeight="1" x14ac:dyDescent="0.25">
      <c r="A4" s="132" t="s">
        <v>147</v>
      </c>
      <c r="N4" s="145"/>
      <c r="O4" s="145"/>
      <c r="P4" s="145"/>
      <c r="Q4" s="146"/>
      <c r="R4" s="141"/>
      <c r="S4" s="141"/>
      <c r="T4" s="146"/>
      <c r="U4" s="574" t="s">
        <v>211</v>
      </c>
      <c r="V4" s="574"/>
      <c r="W4" s="574"/>
      <c r="X4" s="147"/>
    </row>
    <row r="5" spans="1:24" ht="15.75" thickBot="1" x14ac:dyDescent="0.3">
      <c r="H5" s="148"/>
      <c r="I5" s="148"/>
      <c r="N5" s="145"/>
      <c r="O5" s="145"/>
      <c r="P5" s="145"/>
      <c r="Q5" s="146"/>
      <c r="R5" s="150"/>
      <c r="S5" s="150"/>
      <c r="T5" s="146"/>
      <c r="U5" s="577"/>
      <c r="V5" s="577"/>
      <c r="W5" s="577"/>
      <c r="X5" s="151"/>
    </row>
    <row r="6" spans="1:24" s="205" customFormat="1" ht="75.75"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4" s="217" customFormat="1" ht="15.75" customHeight="1" x14ac:dyDescent="0.25">
      <c r="A7" s="160">
        <v>4253</v>
      </c>
      <c r="B7" s="217" t="s">
        <v>114</v>
      </c>
      <c r="C7" s="217" t="s">
        <v>108</v>
      </c>
      <c r="D7" s="160" t="s">
        <v>216</v>
      </c>
      <c r="E7" s="160" t="s">
        <v>240</v>
      </c>
      <c r="F7" s="217" t="s">
        <v>217</v>
      </c>
      <c r="G7" s="217" t="s">
        <v>7</v>
      </c>
      <c r="H7" s="324">
        <v>2.7199999999999998E-2</v>
      </c>
      <c r="I7" s="324">
        <v>0.15010000000000001</v>
      </c>
      <c r="J7" s="164">
        <v>45107</v>
      </c>
      <c r="K7" s="164">
        <v>45108</v>
      </c>
      <c r="L7" s="164">
        <v>44743</v>
      </c>
      <c r="M7" s="160" t="s">
        <v>212</v>
      </c>
      <c r="N7" s="438">
        <v>23189.58</v>
      </c>
      <c r="O7" s="560">
        <f>46379.16-23189.58+5380.31-23189.58</f>
        <v>5380.3100000000013</v>
      </c>
      <c r="P7" s="561">
        <f>N7+O7</f>
        <v>28569.890000000003</v>
      </c>
      <c r="Q7" s="559"/>
      <c r="R7" s="438">
        <v>0</v>
      </c>
      <c r="S7" s="561">
        <f>P7-R7</f>
        <v>28569.890000000003</v>
      </c>
      <c r="T7" s="558"/>
      <c r="U7" s="438">
        <v>28569.89</v>
      </c>
      <c r="V7" s="560">
        <v>0</v>
      </c>
      <c r="W7" s="568">
        <f>U7+V7</f>
        <v>28569.89</v>
      </c>
      <c r="X7" s="562">
        <f>S7-W7</f>
        <v>0</v>
      </c>
    </row>
    <row r="8" spans="1:24" s="238" customFormat="1" ht="15.75" customHeight="1" x14ac:dyDescent="0.25">
      <c r="A8" s="137">
        <v>4383</v>
      </c>
      <c r="B8" s="238" t="s">
        <v>180</v>
      </c>
      <c r="C8" s="238" t="s">
        <v>334</v>
      </c>
      <c r="D8" s="137" t="s">
        <v>264</v>
      </c>
      <c r="E8" s="137" t="s">
        <v>265</v>
      </c>
      <c r="F8" s="238" t="s">
        <v>335</v>
      </c>
      <c r="G8" s="238" t="s">
        <v>7</v>
      </c>
      <c r="H8" s="300">
        <v>2.7199999999999998E-2</v>
      </c>
      <c r="I8" s="300">
        <v>0.15010000000000001</v>
      </c>
      <c r="J8" s="171">
        <v>45138</v>
      </c>
      <c r="K8" s="171">
        <v>45153</v>
      </c>
      <c r="L8" s="171">
        <v>44743</v>
      </c>
      <c r="M8" s="137" t="s">
        <v>333</v>
      </c>
      <c r="N8" s="565">
        <v>16731.66</v>
      </c>
      <c r="O8" s="548">
        <v>0</v>
      </c>
      <c r="P8" s="535">
        <f>N8+O8</f>
        <v>16731.66</v>
      </c>
      <c r="Q8" s="437"/>
      <c r="R8" s="566">
        <v>0</v>
      </c>
      <c r="S8" s="535">
        <f>P8-R8</f>
        <v>16731.66</v>
      </c>
      <c r="T8" s="436"/>
      <c r="U8" s="566">
        <v>12548.73</v>
      </c>
      <c r="V8" s="548">
        <v>0</v>
      </c>
      <c r="W8" s="553">
        <f>U8+V8</f>
        <v>12548.73</v>
      </c>
      <c r="X8" s="538">
        <f t="shared" ref="X8:X9" si="0">S8-W8</f>
        <v>4182.93</v>
      </c>
    </row>
    <row r="9" spans="1:24" ht="15.75" customHeight="1" x14ac:dyDescent="0.25">
      <c r="A9" s="137">
        <v>4423</v>
      </c>
      <c r="B9" s="135" t="s">
        <v>210</v>
      </c>
      <c r="C9" s="293" t="s">
        <v>305</v>
      </c>
      <c r="D9" s="137" t="s">
        <v>183</v>
      </c>
      <c r="E9" s="137" t="s">
        <v>242</v>
      </c>
      <c r="F9" s="135" t="s">
        <v>196</v>
      </c>
      <c r="G9" s="238" t="s">
        <v>7</v>
      </c>
      <c r="H9" s="300">
        <v>2.7199999999999998E-2</v>
      </c>
      <c r="I9" s="300">
        <v>0.15010000000000001</v>
      </c>
      <c r="J9" s="171">
        <v>45199</v>
      </c>
      <c r="K9" s="171">
        <v>45214</v>
      </c>
      <c r="L9" s="171">
        <v>44201</v>
      </c>
      <c r="M9" s="137" t="s">
        <v>192</v>
      </c>
      <c r="N9" s="384">
        <v>141628.48000000001</v>
      </c>
      <c r="O9" s="385">
        <v>0</v>
      </c>
      <c r="P9" s="386">
        <v>141628.48000000001</v>
      </c>
      <c r="Q9" s="130"/>
      <c r="R9" s="399">
        <v>126798.47</v>
      </c>
      <c r="S9" s="386">
        <v>14830.010000000009</v>
      </c>
      <c r="T9" s="178"/>
      <c r="U9" s="399">
        <v>14830.01</v>
      </c>
      <c r="V9" s="385">
        <v>0</v>
      </c>
      <c r="W9" s="484">
        <v>14830.01</v>
      </c>
      <c r="X9" s="538">
        <f t="shared" si="0"/>
        <v>0</v>
      </c>
    </row>
    <row r="10" spans="1:24" ht="15.75" customHeight="1" x14ac:dyDescent="0.25">
      <c r="A10" s="137">
        <v>4426</v>
      </c>
      <c r="B10" s="135" t="s">
        <v>320</v>
      </c>
      <c r="C10" s="293" t="s">
        <v>305</v>
      </c>
      <c r="D10" s="137" t="s">
        <v>183</v>
      </c>
      <c r="E10" s="137" t="s">
        <v>252</v>
      </c>
      <c r="F10" s="135" t="s">
        <v>184</v>
      </c>
      <c r="G10" s="238" t="s">
        <v>7</v>
      </c>
      <c r="H10" s="300">
        <v>2.7199999999999998E-2</v>
      </c>
      <c r="I10" s="300">
        <v>0.15010000000000001</v>
      </c>
      <c r="J10" s="171">
        <v>45199</v>
      </c>
      <c r="K10" s="171">
        <v>45214</v>
      </c>
      <c r="L10" s="171">
        <v>44201</v>
      </c>
      <c r="M10" s="137" t="s">
        <v>190</v>
      </c>
      <c r="N10" s="384">
        <v>262169.43</v>
      </c>
      <c r="O10" s="385">
        <v>0</v>
      </c>
      <c r="P10" s="386">
        <f>N10+O10</f>
        <v>262169.43</v>
      </c>
      <c r="Q10" s="130"/>
      <c r="R10" s="399">
        <v>257463.5</v>
      </c>
      <c r="S10" s="386">
        <f t="shared" ref="S10:S20" si="1">P10-R10</f>
        <v>4705.929999999993</v>
      </c>
      <c r="T10" s="178"/>
      <c r="U10" s="399">
        <v>4705.93</v>
      </c>
      <c r="V10" s="385">
        <v>0</v>
      </c>
      <c r="W10" s="484">
        <f t="shared" ref="W10:W20" si="2">U10+V10</f>
        <v>4705.93</v>
      </c>
      <c r="X10" s="458">
        <v>0</v>
      </c>
    </row>
    <row r="11" spans="1:24" ht="15.75" customHeight="1" x14ac:dyDescent="0.25">
      <c r="A11" s="137">
        <v>4427</v>
      </c>
      <c r="B11" s="135" t="s">
        <v>193</v>
      </c>
      <c r="C11" s="293" t="s">
        <v>305</v>
      </c>
      <c r="D11" s="137" t="s">
        <v>183</v>
      </c>
      <c r="E11" s="137" t="s">
        <v>249</v>
      </c>
      <c r="F11" s="135" t="s">
        <v>195</v>
      </c>
      <c r="G11" s="238" t="s">
        <v>7</v>
      </c>
      <c r="H11" s="300">
        <v>2.7199999999999998E-2</v>
      </c>
      <c r="I11" s="300">
        <v>0.15010000000000001</v>
      </c>
      <c r="J11" s="171">
        <v>45199</v>
      </c>
      <c r="K11" s="171">
        <v>45214</v>
      </c>
      <c r="L11" s="171">
        <v>44201</v>
      </c>
      <c r="M11" s="137" t="s">
        <v>191</v>
      </c>
      <c r="N11" s="384">
        <v>29921.51</v>
      </c>
      <c r="O11" s="385">
        <v>0</v>
      </c>
      <c r="P11" s="386">
        <f t="shared" ref="P11" si="3">N11+O11</f>
        <v>29921.51</v>
      </c>
      <c r="Q11" s="130"/>
      <c r="R11" s="399">
        <v>24104.9</v>
      </c>
      <c r="S11" s="386">
        <f t="shared" si="1"/>
        <v>5816.6099999999969</v>
      </c>
      <c r="T11" s="178"/>
      <c r="U11" s="399">
        <v>5816.61</v>
      </c>
      <c r="V11" s="385">
        <v>0</v>
      </c>
      <c r="W11" s="484">
        <f t="shared" si="2"/>
        <v>5816.61</v>
      </c>
      <c r="X11" s="458">
        <f t="shared" ref="X11:X20" si="4">S11-W11</f>
        <v>0</v>
      </c>
    </row>
    <row r="12" spans="1:24" ht="15.75" customHeight="1" x14ac:dyDescent="0.25">
      <c r="A12" s="137">
        <v>4429</v>
      </c>
      <c r="B12" s="135" t="s">
        <v>206</v>
      </c>
      <c r="C12" s="293" t="s">
        <v>305</v>
      </c>
      <c r="D12" s="137" t="s">
        <v>183</v>
      </c>
      <c r="E12" s="137" t="s">
        <v>247</v>
      </c>
      <c r="F12" s="135" t="s">
        <v>207</v>
      </c>
      <c r="G12" s="238" t="s">
        <v>7</v>
      </c>
      <c r="H12" s="300">
        <v>2.7199999999999998E-2</v>
      </c>
      <c r="I12" s="300">
        <v>0.15010000000000001</v>
      </c>
      <c r="J12" s="171">
        <v>45199</v>
      </c>
      <c r="K12" s="171">
        <v>45214</v>
      </c>
      <c r="L12" s="171">
        <v>44201</v>
      </c>
      <c r="M12" s="137" t="s">
        <v>229</v>
      </c>
      <c r="N12" s="384">
        <v>2412.65</v>
      </c>
      <c r="O12" s="385">
        <v>0</v>
      </c>
      <c r="P12" s="386">
        <f>N12+O12</f>
        <v>2412.65</v>
      </c>
      <c r="Q12" s="130"/>
      <c r="R12" s="399">
        <v>0</v>
      </c>
      <c r="S12" s="386">
        <f t="shared" si="1"/>
        <v>2412.65</v>
      </c>
      <c r="T12" s="178"/>
      <c r="U12" s="399">
        <v>0</v>
      </c>
      <c r="V12" s="385">
        <v>0</v>
      </c>
      <c r="W12" s="484">
        <f t="shared" si="2"/>
        <v>0</v>
      </c>
      <c r="X12" s="458">
        <f t="shared" si="4"/>
        <v>2412.65</v>
      </c>
    </row>
    <row r="13" spans="1:24" ht="15.75" customHeight="1" x14ac:dyDescent="0.25">
      <c r="A13" s="137">
        <v>4452</v>
      </c>
      <c r="B13" s="135" t="s">
        <v>204</v>
      </c>
      <c r="C13" s="293" t="s">
        <v>305</v>
      </c>
      <c r="D13" s="137" t="s">
        <v>201</v>
      </c>
      <c r="E13" s="137" t="s">
        <v>245</v>
      </c>
      <c r="F13" s="135" t="s">
        <v>205</v>
      </c>
      <c r="G13" s="238" t="s">
        <v>7</v>
      </c>
      <c r="H13" s="300">
        <v>0.05</v>
      </c>
      <c r="I13" s="300">
        <v>0.15010000000000001</v>
      </c>
      <c r="J13" s="171">
        <v>45565</v>
      </c>
      <c r="K13" s="171">
        <v>45580</v>
      </c>
      <c r="L13" s="171">
        <v>44279</v>
      </c>
      <c r="M13" s="137" t="s">
        <v>203</v>
      </c>
      <c r="N13" s="384">
        <v>256261.74</v>
      </c>
      <c r="O13" s="385">
        <v>40.14</v>
      </c>
      <c r="P13" s="386">
        <f>N13+O13</f>
        <v>256301.88</v>
      </c>
      <c r="Q13" s="130"/>
      <c r="R13" s="399">
        <v>0</v>
      </c>
      <c r="S13" s="386">
        <f t="shared" si="1"/>
        <v>256301.88</v>
      </c>
      <c r="T13" s="178"/>
      <c r="U13" s="399">
        <v>0</v>
      </c>
      <c r="V13" s="385">
        <v>0</v>
      </c>
      <c r="W13" s="484">
        <f t="shared" si="2"/>
        <v>0</v>
      </c>
      <c r="X13" s="458">
        <f t="shared" si="4"/>
        <v>256301.88</v>
      </c>
    </row>
    <row r="14" spans="1:24" ht="15.75" customHeight="1" x14ac:dyDescent="0.25">
      <c r="A14" s="137">
        <v>4454</v>
      </c>
      <c r="B14" s="135" t="s">
        <v>306</v>
      </c>
      <c r="C14" s="293" t="s">
        <v>200</v>
      </c>
      <c r="D14" s="137" t="s">
        <v>201</v>
      </c>
      <c r="E14" s="137" t="s">
        <v>248</v>
      </c>
      <c r="F14" s="135" t="s">
        <v>228</v>
      </c>
      <c r="G14" s="238" t="s">
        <v>7</v>
      </c>
      <c r="H14" s="300">
        <v>0.05</v>
      </c>
      <c r="I14" s="300">
        <v>0.15010000000000001</v>
      </c>
      <c r="J14" s="171">
        <v>45565</v>
      </c>
      <c r="K14" s="171">
        <v>45580</v>
      </c>
      <c r="L14" s="171">
        <v>44279</v>
      </c>
      <c r="M14" s="137" t="s">
        <v>327</v>
      </c>
      <c r="N14" s="384">
        <v>16707.099999999999</v>
      </c>
      <c r="O14" s="385">
        <v>307.82</v>
      </c>
      <c r="P14" s="386">
        <f>N14+O14</f>
        <v>17014.919999999998</v>
      </c>
      <c r="Q14" s="130"/>
      <c r="R14" s="399">
        <v>0</v>
      </c>
      <c r="S14" s="386">
        <f t="shared" si="1"/>
        <v>17014.919999999998</v>
      </c>
      <c r="T14" s="178"/>
      <c r="U14" s="399">
        <v>0</v>
      </c>
      <c r="V14" s="385">
        <v>0</v>
      </c>
      <c r="W14" s="484">
        <f t="shared" si="2"/>
        <v>0</v>
      </c>
      <c r="X14" s="458">
        <f t="shared" si="4"/>
        <v>17014.919999999998</v>
      </c>
    </row>
    <row r="15" spans="1:24" ht="15.75" customHeight="1" x14ac:dyDescent="0.25">
      <c r="A15" s="137">
        <v>4457</v>
      </c>
      <c r="B15" s="135" t="s">
        <v>266</v>
      </c>
      <c r="C15" s="293" t="s">
        <v>200</v>
      </c>
      <c r="D15" s="137" t="s">
        <v>201</v>
      </c>
      <c r="E15" s="137" t="s">
        <v>267</v>
      </c>
      <c r="F15" s="135" t="s">
        <v>268</v>
      </c>
      <c r="G15" s="238" t="s">
        <v>7</v>
      </c>
      <c r="H15" s="300">
        <v>0.05</v>
      </c>
      <c r="I15" s="300">
        <v>0.15010000000000001</v>
      </c>
      <c r="J15" s="171">
        <v>45565</v>
      </c>
      <c r="K15" s="171">
        <v>45580</v>
      </c>
      <c r="L15" s="171">
        <v>44279</v>
      </c>
      <c r="M15" s="137" t="s">
        <v>312</v>
      </c>
      <c r="N15" s="384">
        <v>7952.09</v>
      </c>
      <c r="O15" s="385">
        <v>0</v>
      </c>
      <c r="P15" s="386">
        <f t="shared" ref="P15:P20" si="5">N15+O15</f>
        <v>7952.09</v>
      </c>
      <c r="Q15" s="130"/>
      <c r="R15" s="399">
        <v>0</v>
      </c>
      <c r="S15" s="386">
        <f t="shared" si="1"/>
        <v>7952.09</v>
      </c>
      <c r="T15" s="178"/>
      <c r="U15" s="399">
        <v>1481.38</v>
      </c>
      <c r="V15" s="385">
        <v>0</v>
      </c>
      <c r="W15" s="484">
        <f t="shared" si="2"/>
        <v>1481.38</v>
      </c>
      <c r="X15" s="458">
        <f t="shared" si="4"/>
        <v>6470.71</v>
      </c>
    </row>
    <row r="16" spans="1:24" ht="15.75" customHeight="1" x14ac:dyDescent="0.25">
      <c r="A16" s="137">
        <v>4459</v>
      </c>
      <c r="B16" s="135" t="s">
        <v>243</v>
      </c>
      <c r="C16" s="293" t="s">
        <v>200</v>
      </c>
      <c r="D16" s="137" t="s">
        <v>201</v>
      </c>
      <c r="E16" s="137" t="s">
        <v>244</v>
      </c>
      <c r="F16" s="135" t="s">
        <v>202</v>
      </c>
      <c r="G16" s="238" t="s">
        <v>7</v>
      </c>
      <c r="H16" s="300">
        <v>0.05</v>
      </c>
      <c r="I16" s="300">
        <v>0.15010000000000001</v>
      </c>
      <c r="J16" s="171">
        <v>45565</v>
      </c>
      <c r="K16" s="171">
        <v>45580</v>
      </c>
      <c r="L16" s="171">
        <v>44279</v>
      </c>
      <c r="M16" s="137" t="s">
        <v>203</v>
      </c>
      <c r="N16" s="384">
        <v>1025046.95</v>
      </c>
      <c r="O16" s="385">
        <v>160.58000000000001</v>
      </c>
      <c r="P16" s="386">
        <f t="shared" si="5"/>
        <v>1025207.5299999999</v>
      </c>
      <c r="Q16" s="130"/>
      <c r="R16" s="399">
        <v>0</v>
      </c>
      <c r="S16" s="386">
        <f t="shared" si="1"/>
        <v>1025207.5299999999</v>
      </c>
      <c r="T16" s="178"/>
      <c r="U16" s="399">
        <v>692497.74</v>
      </c>
      <c r="V16" s="385">
        <v>0</v>
      </c>
      <c r="W16" s="484">
        <f t="shared" si="2"/>
        <v>692497.74</v>
      </c>
      <c r="X16" s="458">
        <f t="shared" si="4"/>
        <v>332709.78999999992</v>
      </c>
    </row>
    <row r="17" spans="1:24" ht="15.75" customHeight="1" x14ac:dyDescent="0.25">
      <c r="A17" s="137">
        <v>4461</v>
      </c>
      <c r="B17" s="135" t="s">
        <v>288</v>
      </c>
      <c r="C17" s="293" t="s">
        <v>200</v>
      </c>
      <c r="D17" s="137" t="s">
        <v>201</v>
      </c>
      <c r="E17" s="137" t="s">
        <v>273</v>
      </c>
      <c r="F17" s="135" t="s">
        <v>274</v>
      </c>
      <c r="G17" s="238" t="s">
        <v>7</v>
      </c>
      <c r="H17" s="300">
        <v>0.05</v>
      </c>
      <c r="I17" s="300">
        <v>0.15010000000000001</v>
      </c>
      <c r="J17" s="171">
        <v>45565</v>
      </c>
      <c r="K17" s="171">
        <v>45580</v>
      </c>
      <c r="L17" s="171">
        <v>44279</v>
      </c>
      <c r="M17" s="137" t="s">
        <v>310</v>
      </c>
      <c r="N17" s="384">
        <v>8976.0300000000007</v>
      </c>
      <c r="O17" s="385">
        <v>0</v>
      </c>
      <c r="P17" s="386">
        <f t="shared" si="5"/>
        <v>8976.0300000000007</v>
      </c>
      <c r="Q17" s="130"/>
      <c r="R17" s="399">
        <v>0</v>
      </c>
      <c r="S17" s="386">
        <f t="shared" si="1"/>
        <v>8976.0300000000007</v>
      </c>
      <c r="T17" s="178"/>
      <c r="U17" s="399">
        <v>8976.0300000000007</v>
      </c>
      <c r="V17" s="385">
        <v>0</v>
      </c>
      <c r="W17" s="484">
        <f t="shared" si="2"/>
        <v>8976.0300000000007</v>
      </c>
      <c r="X17" s="458">
        <f t="shared" si="4"/>
        <v>0</v>
      </c>
    </row>
    <row r="18" spans="1:24" ht="15.75" customHeight="1" x14ac:dyDescent="0.25">
      <c r="A18" s="137">
        <v>4462</v>
      </c>
      <c r="B18" s="135" t="s">
        <v>289</v>
      </c>
      <c r="C18" s="293" t="s">
        <v>200</v>
      </c>
      <c r="D18" s="137" t="s">
        <v>201</v>
      </c>
      <c r="E18" s="137" t="s">
        <v>275</v>
      </c>
      <c r="F18" s="135" t="s">
        <v>276</v>
      </c>
      <c r="G18" s="238" t="s">
        <v>7</v>
      </c>
      <c r="H18" s="300">
        <v>0.05</v>
      </c>
      <c r="I18" s="300">
        <v>0.15010000000000001</v>
      </c>
      <c r="J18" s="171">
        <v>45565</v>
      </c>
      <c r="K18" s="171">
        <v>45580</v>
      </c>
      <c r="L18" s="171">
        <v>44279</v>
      </c>
      <c r="M18" s="137" t="s">
        <v>311</v>
      </c>
      <c r="N18" s="384">
        <v>13170.210000000001</v>
      </c>
      <c r="O18" s="385">
        <v>0</v>
      </c>
      <c r="P18" s="386">
        <f t="shared" si="5"/>
        <v>13170.210000000001</v>
      </c>
      <c r="Q18" s="130"/>
      <c r="R18" s="399">
        <v>0</v>
      </c>
      <c r="S18" s="386">
        <f t="shared" si="1"/>
        <v>13170.210000000001</v>
      </c>
      <c r="T18" s="178"/>
      <c r="U18" s="399">
        <v>0</v>
      </c>
      <c r="V18" s="385">
        <v>0</v>
      </c>
      <c r="W18" s="484">
        <f t="shared" si="2"/>
        <v>0</v>
      </c>
      <c r="X18" s="458">
        <f t="shared" si="4"/>
        <v>13170.210000000001</v>
      </c>
    </row>
    <row r="19" spans="1:24" ht="15.75" customHeight="1" x14ac:dyDescent="0.25">
      <c r="A19" s="137">
        <v>4463</v>
      </c>
      <c r="B19" s="135" t="s">
        <v>290</v>
      </c>
      <c r="C19" s="293" t="s">
        <v>200</v>
      </c>
      <c r="D19" s="137" t="s">
        <v>201</v>
      </c>
      <c r="E19" s="137" t="s">
        <v>277</v>
      </c>
      <c r="F19" s="135" t="s">
        <v>278</v>
      </c>
      <c r="G19" s="238" t="s">
        <v>7</v>
      </c>
      <c r="H19" s="300">
        <v>0.05</v>
      </c>
      <c r="I19" s="300">
        <v>0.15010000000000001</v>
      </c>
      <c r="J19" s="171">
        <v>45565</v>
      </c>
      <c r="K19" s="171">
        <v>45580</v>
      </c>
      <c r="L19" s="171">
        <v>44279</v>
      </c>
      <c r="M19" s="137" t="s">
        <v>308</v>
      </c>
      <c r="N19" s="384">
        <v>44414.3</v>
      </c>
      <c r="O19" s="385">
        <v>0</v>
      </c>
      <c r="P19" s="386">
        <f t="shared" si="5"/>
        <v>44414.3</v>
      </c>
      <c r="Q19" s="130"/>
      <c r="R19" s="399">
        <v>0</v>
      </c>
      <c r="S19" s="386">
        <f t="shared" si="1"/>
        <v>44414.3</v>
      </c>
      <c r="T19" s="178"/>
      <c r="U19" s="399">
        <v>0</v>
      </c>
      <c r="V19" s="385">
        <v>0</v>
      </c>
      <c r="W19" s="484">
        <f t="shared" si="2"/>
        <v>0</v>
      </c>
      <c r="X19" s="458">
        <f t="shared" si="4"/>
        <v>44414.3</v>
      </c>
    </row>
    <row r="20" spans="1:24" ht="15.75" customHeight="1" x14ac:dyDescent="0.25">
      <c r="A20" s="137">
        <v>4464</v>
      </c>
      <c r="B20" s="135" t="s">
        <v>307</v>
      </c>
      <c r="C20" s="293" t="s">
        <v>313</v>
      </c>
      <c r="D20" s="137" t="s">
        <v>183</v>
      </c>
      <c r="E20" s="137" t="s">
        <v>279</v>
      </c>
      <c r="F20" s="135" t="s">
        <v>280</v>
      </c>
      <c r="G20" s="238" t="s">
        <v>7</v>
      </c>
      <c r="H20" s="300">
        <v>0.05</v>
      </c>
      <c r="I20" s="300">
        <v>0.15010000000000001</v>
      </c>
      <c r="J20" s="171">
        <v>45199</v>
      </c>
      <c r="K20" s="171">
        <v>45214</v>
      </c>
      <c r="L20" s="171">
        <v>44201</v>
      </c>
      <c r="M20" s="137" t="s">
        <v>309</v>
      </c>
      <c r="N20" s="400">
        <v>44483.840000000004</v>
      </c>
      <c r="O20" s="401">
        <v>0</v>
      </c>
      <c r="P20" s="402">
        <f t="shared" si="5"/>
        <v>44483.840000000004</v>
      </c>
      <c r="Q20" s="130"/>
      <c r="R20" s="435">
        <v>0</v>
      </c>
      <c r="S20" s="402">
        <f t="shared" si="1"/>
        <v>44483.840000000004</v>
      </c>
      <c r="T20" s="178"/>
      <c r="U20" s="435">
        <v>13948.16</v>
      </c>
      <c r="V20" s="401">
        <v>0</v>
      </c>
      <c r="W20" s="485">
        <f t="shared" si="2"/>
        <v>13948.16</v>
      </c>
      <c r="X20" s="488">
        <f t="shared" si="4"/>
        <v>30535.680000000004</v>
      </c>
    </row>
    <row r="21" spans="1:24" ht="15.75" customHeight="1" thickBot="1" x14ac:dyDescent="0.3">
      <c r="C21" s="137"/>
      <c r="D21" s="137"/>
      <c r="E21" s="137"/>
      <c r="J21" s="201"/>
      <c r="K21" s="201"/>
      <c r="L21" s="201" t="s">
        <v>91</v>
      </c>
      <c r="M21" s="175" t="s">
        <v>38</v>
      </c>
      <c r="N21" s="387">
        <f>SUM(N7:N20)</f>
        <v>1893065.57</v>
      </c>
      <c r="O21" s="388">
        <f t="shared" ref="O21:P21" si="6">SUM(O7:O20)</f>
        <v>5888.8500000000013</v>
      </c>
      <c r="P21" s="389">
        <f t="shared" si="6"/>
        <v>1898954.4200000002</v>
      </c>
      <c r="Q21" s="130"/>
      <c r="R21" s="387">
        <f>SUM(R7:R20)</f>
        <v>408366.87</v>
      </c>
      <c r="S21" s="389">
        <f>SUM(S7:S20)</f>
        <v>1490587.55</v>
      </c>
      <c r="T21" s="178"/>
      <c r="U21" s="387">
        <f>SUM(U7:U20)</f>
        <v>783374.4800000001</v>
      </c>
      <c r="V21" s="388">
        <f t="shared" ref="V21:X21" si="7">SUM(V7:V20)</f>
        <v>0</v>
      </c>
      <c r="W21" s="486">
        <f t="shared" si="7"/>
        <v>783374.4800000001</v>
      </c>
      <c r="X21" s="489">
        <f t="shared" si="7"/>
        <v>707213.07</v>
      </c>
    </row>
    <row r="22" spans="1:24" ht="15.75" customHeight="1" thickTop="1" x14ac:dyDescent="0.25">
      <c r="C22" s="137"/>
      <c r="D22" s="137"/>
      <c r="E22" s="137"/>
      <c r="J22" s="201"/>
      <c r="K22" s="201"/>
      <c r="L22" s="201"/>
      <c r="M22" s="175"/>
      <c r="N22" s="173"/>
      <c r="O22" s="173"/>
      <c r="P22" s="173"/>
      <c r="Q22" s="173"/>
      <c r="R22" s="173"/>
      <c r="S22" s="173"/>
      <c r="T22" s="172"/>
    </row>
    <row r="23" spans="1:24" ht="15.75" customHeight="1" x14ac:dyDescent="0.25">
      <c r="C23" s="137"/>
      <c r="D23" s="137"/>
      <c r="E23" s="137"/>
      <c r="J23" s="201"/>
      <c r="K23" s="201"/>
      <c r="L23" s="201"/>
      <c r="M23" s="175"/>
      <c r="N23" s="173"/>
      <c r="O23" s="173"/>
      <c r="P23" s="173"/>
      <c r="Q23" s="173"/>
      <c r="R23" s="173"/>
      <c r="S23" s="173"/>
      <c r="T23" s="172"/>
    </row>
    <row r="24" spans="1:24" ht="15.75" customHeight="1" x14ac:dyDescent="0.25">
      <c r="B24" s="132" t="s">
        <v>111</v>
      </c>
      <c r="C24" s="185"/>
      <c r="D24" s="185"/>
      <c r="E24" s="185"/>
    </row>
    <row r="25" spans="1:24" ht="15.75" customHeight="1" x14ac:dyDescent="0.25">
      <c r="B25" s="576" t="s">
        <v>352</v>
      </c>
      <c r="C25" s="576"/>
      <c r="D25" s="576"/>
      <c r="E25" s="576"/>
      <c r="F25" s="576"/>
      <c r="G25" s="576"/>
    </row>
    <row r="26" spans="1:24" ht="15.75" customHeight="1" x14ac:dyDescent="0.25">
      <c r="C26" s="185"/>
      <c r="D26" s="185"/>
      <c r="E26" s="185"/>
    </row>
    <row r="27" spans="1:24" ht="15.75" customHeight="1" x14ac:dyDescent="0.25">
      <c r="B27" s="576" t="s">
        <v>115</v>
      </c>
      <c r="C27" s="576"/>
      <c r="D27" s="576"/>
      <c r="E27" s="576"/>
      <c r="F27" s="576"/>
      <c r="G27" s="576"/>
    </row>
    <row r="28" spans="1:24" ht="15.75" customHeight="1" x14ac:dyDescent="0.25">
      <c r="B28" s="179"/>
      <c r="C28" s="179"/>
      <c r="D28" s="179"/>
      <c r="E28" s="179"/>
      <c r="F28" s="179"/>
    </row>
    <row r="29" spans="1:24" ht="15.75" customHeight="1" x14ac:dyDescent="0.25">
      <c r="B29" s="576" t="s">
        <v>139</v>
      </c>
      <c r="C29" s="576"/>
      <c r="D29" s="576"/>
      <c r="E29" s="576"/>
      <c r="F29" s="576"/>
      <c r="G29" s="576"/>
    </row>
    <row r="30" spans="1:24" ht="15.75" customHeight="1" x14ac:dyDescent="0.25">
      <c r="B30" s="589" t="s">
        <v>138</v>
      </c>
      <c r="C30" s="576"/>
      <c r="D30" s="576"/>
      <c r="E30" s="576"/>
      <c r="F30" s="576"/>
      <c r="G30" s="576"/>
    </row>
    <row r="31" spans="1:24" ht="15.75" customHeight="1" x14ac:dyDescent="0.25">
      <c r="B31" s="179"/>
      <c r="C31" s="179"/>
      <c r="D31" s="179"/>
      <c r="E31" s="179"/>
      <c r="F31" s="179"/>
    </row>
    <row r="32" spans="1:24" ht="15.75" customHeight="1" x14ac:dyDescent="0.25">
      <c r="B32" s="131" t="s">
        <v>98</v>
      </c>
      <c r="C32" s="183" t="s">
        <v>101</v>
      </c>
      <c r="D32" s="183" t="s">
        <v>102</v>
      </c>
      <c r="E32" s="183"/>
      <c r="F32" s="179"/>
    </row>
    <row r="33" spans="2:20" ht="15.75" customHeight="1" x14ac:dyDescent="0.25">
      <c r="B33" s="176" t="s">
        <v>100</v>
      </c>
      <c r="C33" s="185" t="s">
        <v>185</v>
      </c>
      <c r="D33" s="185" t="s">
        <v>237</v>
      </c>
      <c r="E33" s="185"/>
      <c r="F33" s="179"/>
    </row>
    <row r="34" spans="2:20" ht="15.75" customHeight="1" x14ac:dyDescent="0.25">
      <c r="B34" s="135" t="s">
        <v>315</v>
      </c>
      <c r="C34" s="185" t="s">
        <v>234</v>
      </c>
      <c r="D34" s="185" t="s">
        <v>235</v>
      </c>
      <c r="E34" s="185"/>
    </row>
    <row r="35" spans="2:20" ht="15.75" customHeight="1" x14ac:dyDescent="0.25">
      <c r="B35" s="135" t="s">
        <v>316</v>
      </c>
      <c r="C35" s="185" t="s">
        <v>234</v>
      </c>
      <c r="D35" s="185" t="s">
        <v>235</v>
      </c>
      <c r="E35" s="185"/>
    </row>
    <row r="36" spans="2:20" ht="15.75" customHeight="1" x14ac:dyDescent="0.25">
      <c r="C36" s="185"/>
      <c r="D36" s="185"/>
      <c r="E36" s="185"/>
    </row>
    <row r="37" spans="2:20" ht="15.75" customHeight="1" x14ac:dyDescent="0.25">
      <c r="B37" s="572" t="s">
        <v>214</v>
      </c>
      <c r="C37" s="572"/>
      <c r="D37" s="572"/>
      <c r="E37" s="572"/>
      <c r="F37" s="572"/>
      <c r="G37" s="572"/>
      <c r="H37" s="572"/>
      <c r="I37" s="572"/>
    </row>
    <row r="38" spans="2:20" ht="15.75" customHeight="1" x14ac:dyDescent="0.25">
      <c r="B38" s="128" t="s">
        <v>215</v>
      </c>
      <c r="C38" s="185"/>
      <c r="D38" s="185"/>
      <c r="E38" s="185"/>
    </row>
    <row r="39" spans="2:20" ht="15.75" customHeight="1" x14ac:dyDescent="0.25">
      <c r="B39" s="141"/>
      <c r="C39" s="219"/>
      <c r="D39" s="219"/>
      <c r="E39" s="219"/>
      <c r="F39" s="195"/>
      <c r="G39" s="219"/>
      <c r="H39" s="195"/>
      <c r="I39" s="195"/>
      <c r="J39" s="195"/>
      <c r="K39" s="195"/>
      <c r="L39" s="195"/>
      <c r="M39" s="195"/>
      <c r="N39" s="195"/>
      <c r="O39" s="195"/>
      <c r="P39" s="195"/>
      <c r="Q39" s="195"/>
      <c r="R39" s="195"/>
      <c r="S39" s="195"/>
    </row>
    <row r="40" spans="2:20" ht="15.75" customHeight="1" x14ac:dyDescent="0.25">
      <c r="B40" s="209"/>
      <c r="C40" s="137"/>
      <c r="D40" s="137"/>
      <c r="E40" s="137"/>
      <c r="R40" s="305" t="s">
        <v>355</v>
      </c>
      <c r="S40" s="306"/>
      <c r="T40" s="200"/>
    </row>
    <row r="41" spans="2:20" ht="15.75" customHeight="1" x14ac:dyDescent="0.25">
      <c r="B41" s="191" t="s">
        <v>354</v>
      </c>
      <c r="C41" s="193" t="s">
        <v>2</v>
      </c>
      <c r="D41" s="193"/>
      <c r="E41" s="193"/>
      <c r="F41" s="193" t="s">
        <v>34</v>
      </c>
      <c r="G41" s="193" t="s">
        <v>35</v>
      </c>
      <c r="H41" s="193"/>
      <c r="I41" s="193"/>
      <c r="J41" s="193"/>
      <c r="K41" s="193"/>
      <c r="L41" s="193"/>
      <c r="M41" s="193" t="s">
        <v>36</v>
      </c>
      <c r="N41" s="193" t="s">
        <v>37</v>
      </c>
      <c r="O41" s="194"/>
      <c r="P41" s="194"/>
      <c r="Q41" s="194"/>
      <c r="R41" s="195" t="s">
        <v>81</v>
      </c>
      <c r="S41" s="196"/>
      <c r="T41" s="200"/>
    </row>
    <row r="42" spans="2:20" ht="15.75" customHeight="1" x14ac:dyDescent="0.25">
      <c r="B42" s="197"/>
      <c r="C42" s="146"/>
      <c r="D42" s="146"/>
      <c r="E42" s="146"/>
      <c r="F42" s="146"/>
      <c r="G42" s="146"/>
      <c r="H42" s="146"/>
      <c r="I42" s="146"/>
      <c r="J42" s="146"/>
      <c r="K42" s="146"/>
      <c r="L42" s="146"/>
      <c r="M42" s="146"/>
      <c r="N42" s="146"/>
      <c r="O42" s="136"/>
      <c r="P42" s="136"/>
      <c r="Q42" s="136"/>
    </row>
    <row r="43" spans="2:20" ht="15.75" customHeight="1" x14ac:dyDescent="0.25">
      <c r="B43" s="197"/>
      <c r="C43" s="146"/>
      <c r="D43" s="146"/>
      <c r="E43" s="146"/>
      <c r="F43" s="146"/>
      <c r="G43" s="146"/>
      <c r="H43" s="146"/>
      <c r="I43" s="146"/>
      <c r="J43" s="146"/>
      <c r="K43" s="146"/>
      <c r="L43" s="146"/>
      <c r="M43" s="146"/>
      <c r="N43" s="146"/>
      <c r="O43" s="136"/>
      <c r="P43" s="136"/>
      <c r="Q43" s="136"/>
    </row>
    <row r="44" spans="2:20" ht="15.75" customHeight="1" x14ac:dyDescent="0.25">
      <c r="B44" s="197"/>
      <c r="C44" s="146"/>
      <c r="D44" s="146"/>
      <c r="E44" s="146"/>
      <c r="F44" s="146"/>
      <c r="G44" s="146"/>
      <c r="H44" s="146"/>
      <c r="I44" s="146"/>
      <c r="J44" s="146"/>
      <c r="K44" s="146"/>
      <c r="L44" s="146"/>
      <c r="M44" s="146"/>
      <c r="N44" s="146"/>
      <c r="O44" s="136"/>
      <c r="P44" s="136"/>
      <c r="Q44" s="136"/>
    </row>
    <row r="45" spans="2:20" ht="15.75" customHeight="1" x14ac:dyDescent="0.25">
      <c r="B45" s="197"/>
      <c r="C45" s="146"/>
      <c r="D45" s="146"/>
      <c r="E45" s="146"/>
      <c r="F45" s="146"/>
      <c r="G45" s="146"/>
      <c r="H45" s="146"/>
      <c r="I45" s="146"/>
      <c r="J45" s="146"/>
      <c r="K45" s="146"/>
      <c r="L45" s="146"/>
      <c r="M45" s="146"/>
      <c r="N45" s="146"/>
      <c r="O45" s="136"/>
      <c r="P45" s="136"/>
      <c r="Q45" s="136"/>
    </row>
    <row r="46" spans="2:20" ht="15.75" customHeight="1" x14ac:dyDescent="0.25">
      <c r="B46" s="197"/>
      <c r="C46" s="146"/>
      <c r="D46" s="146"/>
      <c r="E46" s="146"/>
      <c r="F46" s="146"/>
      <c r="G46" s="146"/>
      <c r="H46" s="146"/>
      <c r="I46" s="146"/>
      <c r="J46" s="146"/>
      <c r="K46" s="146"/>
      <c r="L46" s="146"/>
      <c r="M46" s="146"/>
      <c r="N46" s="146"/>
      <c r="O46" s="136"/>
      <c r="P46" s="136"/>
      <c r="Q46" s="136"/>
    </row>
    <row r="47" spans="2:20" ht="15.75" customHeight="1" x14ac:dyDescent="0.25">
      <c r="B47" s="197"/>
      <c r="C47" s="146"/>
      <c r="D47" s="146"/>
      <c r="E47" s="146"/>
      <c r="F47" s="146"/>
      <c r="G47" s="146"/>
      <c r="H47" s="146"/>
      <c r="I47" s="146"/>
      <c r="J47" s="146"/>
      <c r="K47" s="146"/>
      <c r="L47" s="146"/>
      <c r="M47" s="146"/>
      <c r="N47" s="146"/>
      <c r="O47" s="136"/>
      <c r="P47" s="136"/>
      <c r="Q47" s="136"/>
    </row>
    <row r="48" spans="2:20" ht="15.75" customHeight="1" x14ac:dyDescent="0.25">
      <c r="B48" s="197"/>
      <c r="C48" s="146"/>
      <c r="D48" s="146"/>
      <c r="E48" s="146"/>
      <c r="F48" s="146"/>
      <c r="G48" s="146"/>
      <c r="H48" s="146"/>
      <c r="I48" s="146"/>
      <c r="J48" s="146"/>
      <c r="K48" s="146"/>
      <c r="L48" s="146"/>
      <c r="M48" s="146"/>
      <c r="N48" s="146"/>
      <c r="O48" s="136"/>
      <c r="P48" s="136"/>
      <c r="Q48" s="136"/>
    </row>
    <row r="49" spans="2:23" ht="15.75" customHeight="1" x14ac:dyDescent="0.25">
      <c r="B49" s="197"/>
      <c r="C49" s="146"/>
      <c r="D49" s="146"/>
      <c r="E49" s="146"/>
      <c r="F49" s="146"/>
      <c r="G49" s="146"/>
      <c r="H49" s="146"/>
      <c r="I49" s="146"/>
      <c r="J49" s="146"/>
      <c r="K49" s="146"/>
      <c r="L49" s="146"/>
      <c r="M49" s="146"/>
      <c r="N49" s="146"/>
      <c r="O49" s="136"/>
      <c r="P49" s="136"/>
      <c r="Q49" s="136"/>
    </row>
    <row r="50" spans="2:23" ht="15.75" customHeight="1" x14ac:dyDescent="0.25">
      <c r="B50" s="197"/>
      <c r="C50" s="146"/>
      <c r="D50" s="146"/>
      <c r="E50" s="146"/>
      <c r="F50" s="146"/>
      <c r="G50" s="146"/>
      <c r="H50" s="146"/>
      <c r="I50" s="146"/>
      <c r="J50" s="146"/>
      <c r="K50" s="146"/>
      <c r="L50" s="146"/>
      <c r="M50" s="146"/>
      <c r="N50" s="146"/>
      <c r="O50" s="136"/>
      <c r="P50" s="212"/>
      <c r="Q50" s="212"/>
      <c r="R50" s="144"/>
      <c r="S50" s="144"/>
      <c r="T50" s="147"/>
    </row>
    <row r="51" spans="2:23" ht="15.75" customHeight="1" x14ac:dyDescent="0.25">
      <c r="B51" s="197"/>
      <c r="C51" s="146"/>
      <c r="D51" s="146"/>
      <c r="E51" s="146"/>
      <c r="F51" s="146"/>
      <c r="G51" s="146"/>
      <c r="H51" s="146"/>
      <c r="I51" s="146"/>
      <c r="J51" s="146"/>
      <c r="K51" s="146"/>
      <c r="L51" s="146"/>
      <c r="M51" s="146"/>
      <c r="N51" s="146"/>
      <c r="O51" s="136"/>
      <c r="P51" s="212"/>
      <c r="Q51" s="212"/>
      <c r="R51" s="144"/>
      <c r="S51" s="144"/>
      <c r="T51" s="147"/>
    </row>
    <row r="52" spans="2:23" ht="15.75" customHeight="1" x14ac:dyDescent="0.25">
      <c r="P52" s="220"/>
      <c r="Q52" s="144"/>
      <c r="R52" s="144"/>
      <c r="S52" s="144"/>
      <c r="T52" s="221"/>
      <c r="V52" s="135" t="s">
        <v>301</v>
      </c>
      <c r="W52" s="173">
        <f>W21</f>
        <v>783374.4800000001</v>
      </c>
    </row>
    <row r="53" spans="2:23" ht="15.75" customHeight="1" x14ac:dyDescent="0.25">
      <c r="P53" s="144"/>
      <c r="Q53" s="144"/>
      <c r="R53" s="144"/>
      <c r="S53" s="144"/>
      <c r="T53" s="147"/>
    </row>
    <row r="54" spans="2:23" ht="15.75" customHeight="1" x14ac:dyDescent="0.25">
      <c r="P54" s="144"/>
      <c r="Q54" s="144"/>
      <c r="R54" s="144"/>
      <c r="S54" s="144"/>
      <c r="T54" s="147"/>
    </row>
    <row r="55" spans="2:23" ht="15.75" customHeight="1" x14ac:dyDescent="0.25">
      <c r="P55" s="144"/>
      <c r="Q55" s="144"/>
      <c r="R55" s="144"/>
      <c r="S55" s="144"/>
      <c r="T55" s="147"/>
    </row>
    <row r="56" spans="2:23" ht="15.75" customHeight="1" x14ac:dyDescent="0.25"/>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7:I37"/>
    <mergeCell ref="B30:G30"/>
    <mergeCell ref="B25:G25"/>
    <mergeCell ref="B27:G27"/>
    <mergeCell ref="B29:G29"/>
  </mergeCells>
  <conditionalFormatting sqref="A7:P20 U7:X20 R7:S20">
    <cfRule type="expression" dxfId="2" priority="1">
      <formula>MOD(ROW(),2)=0</formula>
    </cfRule>
  </conditionalFormatting>
  <hyperlinks>
    <hyperlink ref="B30" r:id="rId1"/>
  </hyperlinks>
  <printOptions horizontalCentered="1" gridLines="1"/>
  <pageMargins left="0" right="0" top="0.75" bottom="0.75" header="0.3" footer="0.3"/>
  <pageSetup scale="49" orientation="landscape" horizontalDpi="1200" verticalDpi="1200"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H7" activePane="bottomRight" state="frozen"/>
      <selection pane="topRight" activeCell="C1" sqref="C1"/>
      <selection pane="bottomLeft" activeCell="A7" sqref="A7"/>
      <selection pane="bottomRight"/>
    </sheetView>
  </sheetViews>
  <sheetFormatPr defaultColWidth="9.140625" defaultRowHeight="15" x14ac:dyDescent="0.25"/>
  <cols>
    <col min="1" max="1" width="7.85546875" style="135" customWidth="1"/>
    <col min="2" max="2" width="75.7109375" style="135" customWidth="1"/>
    <col min="3" max="3" width="47.85546875" style="135" bestFit="1" customWidth="1"/>
    <col min="4" max="4" width="16.42578125" style="135" bestFit="1" customWidth="1"/>
    <col min="5" max="5" width="15.140625" style="135" customWidth="1"/>
    <col min="6" max="6" width="19.42578125" style="135" bestFit="1" customWidth="1"/>
    <col min="7" max="7" width="26.42578125" style="137" bestFit="1" customWidth="1"/>
    <col min="8" max="8" width="11.28515625" style="135" customWidth="1"/>
    <col min="9" max="9" width="12.85546875" style="135" customWidth="1"/>
    <col min="10" max="10" width="13.42578125" style="135" customWidth="1"/>
    <col min="11" max="11" width="18.140625" style="135" customWidth="1"/>
    <col min="12" max="12" width="12.5703125" style="135" customWidth="1"/>
    <col min="13" max="13" width="23.5703125" style="135" customWidth="1"/>
    <col min="14" max="14" width="16.140625" style="135" bestFit="1" customWidth="1"/>
    <col min="15" max="15" width="16.140625" style="135" customWidth="1"/>
    <col min="16" max="16" width="16.140625" style="135" bestFit="1" customWidth="1"/>
    <col min="17" max="17" width="3.7109375" style="135" customWidth="1"/>
    <col min="18" max="18" width="15.85546875" style="135" customWidth="1"/>
    <col min="19" max="19" width="15.5703125" style="135" customWidth="1"/>
    <col min="20" max="20" width="3.7109375" style="141" customWidth="1"/>
    <col min="21" max="21" width="15" style="135" customWidth="1"/>
    <col min="22" max="22" width="15.7109375" style="135" bestFit="1" customWidth="1"/>
    <col min="23" max="23" width="14" style="135" bestFit="1" customWidth="1"/>
    <col min="24" max="24" width="14.28515625" style="135" customWidth="1"/>
    <col min="25" max="16384" width="9.140625" style="135"/>
  </cols>
  <sheetData>
    <row r="1" spans="1:24" ht="15.75" customHeight="1" x14ac:dyDescent="0.25">
      <c r="A1" s="134" t="s">
        <v>363</v>
      </c>
    </row>
    <row r="2" spans="1:24" ht="15.75" customHeight="1" x14ac:dyDescent="0.25">
      <c r="A2" s="138" t="str">
        <f>'#4103 SLAM Boca MiddleHigh'!A2</f>
        <v>Federal Grant Allocations/Reimbursements as of: 06/30/2023</v>
      </c>
      <c r="B2" s="202"/>
      <c r="N2" s="140"/>
      <c r="O2" s="140"/>
      <c r="Q2" s="141"/>
      <c r="R2" s="141"/>
      <c r="S2" s="141"/>
    </row>
    <row r="3" spans="1:24" ht="15.75" customHeight="1" x14ac:dyDescent="0.25">
      <c r="A3" s="142" t="s">
        <v>162</v>
      </c>
      <c r="B3" s="132"/>
      <c r="D3" s="132"/>
      <c r="E3" s="132"/>
      <c r="F3" s="132"/>
      <c r="Q3" s="141"/>
      <c r="R3" s="141"/>
      <c r="S3" s="141"/>
      <c r="U3" s="136"/>
      <c r="V3" s="143"/>
    </row>
    <row r="4" spans="1:24" ht="15.75" customHeight="1" x14ac:dyDescent="0.25">
      <c r="A4" s="132" t="s">
        <v>170</v>
      </c>
      <c r="N4" s="145"/>
      <c r="O4" s="145"/>
      <c r="P4" s="145"/>
      <c r="Q4" s="146"/>
      <c r="R4" s="141"/>
      <c r="S4" s="141"/>
      <c r="T4" s="146"/>
      <c r="U4" s="574" t="s">
        <v>211</v>
      </c>
      <c r="V4" s="574"/>
      <c r="W4" s="574"/>
      <c r="X4" s="147"/>
    </row>
    <row r="5" spans="1:24" ht="15.75" thickBot="1" x14ac:dyDescent="0.3">
      <c r="H5" s="148"/>
      <c r="I5" s="148"/>
      <c r="N5" s="145"/>
      <c r="O5" s="145"/>
      <c r="P5" s="145"/>
      <c r="Q5" s="146"/>
      <c r="R5" s="150"/>
      <c r="S5" s="150"/>
      <c r="T5" s="146"/>
      <c r="U5" s="577"/>
      <c r="V5" s="577"/>
      <c r="W5" s="577"/>
      <c r="X5" s="151"/>
    </row>
    <row r="6" spans="1:24" s="205" customFormat="1" ht="85.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4" ht="15.75" customHeight="1" x14ac:dyDescent="0.25">
      <c r="A7" s="137">
        <v>4201</v>
      </c>
      <c r="B7" s="135" t="s">
        <v>326</v>
      </c>
      <c r="C7" s="392" t="s">
        <v>95</v>
      </c>
      <c r="D7" s="185" t="s">
        <v>218</v>
      </c>
      <c r="E7" s="185" t="s">
        <v>253</v>
      </c>
      <c r="F7" s="135" t="s">
        <v>219</v>
      </c>
      <c r="G7" s="238" t="s">
        <v>7</v>
      </c>
      <c r="H7" s="300">
        <v>2.7199999999999998E-2</v>
      </c>
      <c r="I7" s="300">
        <v>0.15010000000000001</v>
      </c>
      <c r="J7" s="171">
        <v>45107</v>
      </c>
      <c r="K7" s="171">
        <v>45108</v>
      </c>
      <c r="L7" s="171">
        <v>44743</v>
      </c>
      <c r="M7" s="137" t="s">
        <v>212</v>
      </c>
      <c r="N7" s="396">
        <v>105293.5</v>
      </c>
      <c r="O7" s="397">
        <v>0</v>
      </c>
      <c r="P7" s="398">
        <f>N7+O7</f>
        <v>105293.5</v>
      </c>
      <c r="Q7" s="178"/>
      <c r="R7" s="396">
        <v>0</v>
      </c>
      <c r="S7" s="398">
        <f>P7-R7</f>
        <v>105293.5</v>
      </c>
      <c r="T7" s="178"/>
      <c r="U7" s="396">
        <v>28530.05</v>
      </c>
      <c r="V7" s="397">
        <v>0</v>
      </c>
      <c r="W7" s="515">
        <f>U7+V72</f>
        <v>28530.05</v>
      </c>
      <c r="X7" s="503">
        <f>S7-W7</f>
        <v>76763.45</v>
      </c>
    </row>
    <row r="8" spans="1:24" s="144" customFormat="1" ht="15.75" customHeight="1" x14ac:dyDescent="0.25">
      <c r="A8" s="160">
        <v>4221</v>
      </c>
      <c r="B8" s="144" t="s">
        <v>336</v>
      </c>
      <c r="C8" s="444" t="s">
        <v>337</v>
      </c>
      <c r="D8" s="162" t="s">
        <v>186</v>
      </c>
      <c r="E8" s="162" t="s">
        <v>338</v>
      </c>
      <c r="F8" s="144" t="s">
        <v>339</v>
      </c>
      <c r="G8" s="217" t="s">
        <v>7</v>
      </c>
      <c r="H8" s="324">
        <v>2.7199999999999998E-2</v>
      </c>
      <c r="I8" s="324">
        <v>0.15010000000000001</v>
      </c>
      <c r="J8" s="164">
        <v>45138</v>
      </c>
      <c r="K8" s="164">
        <v>45153</v>
      </c>
      <c r="L8" s="164">
        <v>44743</v>
      </c>
      <c r="M8" s="160" t="s">
        <v>333</v>
      </c>
      <c r="N8" s="384">
        <v>124545</v>
      </c>
      <c r="O8" s="391">
        <v>0</v>
      </c>
      <c r="P8" s="390">
        <f t="shared" ref="P8:P22" si="0">N8+O8</f>
        <v>124545</v>
      </c>
      <c r="Q8" s="286"/>
      <c r="R8" s="384">
        <v>0</v>
      </c>
      <c r="S8" s="390">
        <f t="shared" ref="S8:S22" si="1">P8-R8</f>
        <v>124545</v>
      </c>
      <c r="T8" s="286"/>
      <c r="U8" s="384">
        <v>11754</v>
      </c>
      <c r="V8" s="391">
        <v>0</v>
      </c>
      <c r="W8" s="484">
        <f>U8+V73</f>
        <v>11754</v>
      </c>
      <c r="X8" s="442">
        <f t="shared" ref="X8:X22" si="2">S8-W8</f>
        <v>112791</v>
      </c>
    </row>
    <row r="9" spans="1:24" ht="15.75" customHeight="1" x14ac:dyDescent="0.25">
      <c r="A9" s="137">
        <v>4222</v>
      </c>
      <c r="B9" s="135" t="s">
        <v>331</v>
      </c>
      <c r="C9" s="392" t="s">
        <v>282</v>
      </c>
      <c r="D9" s="185" t="s">
        <v>218</v>
      </c>
      <c r="E9" s="185" t="s">
        <v>283</v>
      </c>
      <c r="F9" s="135" t="s">
        <v>284</v>
      </c>
      <c r="G9" s="238" t="s">
        <v>7</v>
      </c>
      <c r="H9" s="300">
        <v>2.7199999999999998E-2</v>
      </c>
      <c r="I9" s="300">
        <v>0.15010000000000001</v>
      </c>
      <c r="J9" s="171">
        <v>45107</v>
      </c>
      <c r="K9" s="171">
        <v>45108</v>
      </c>
      <c r="L9" s="171">
        <v>44743</v>
      </c>
      <c r="M9" s="137" t="s">
        <v>322</v>
      </c>
      <c r="N9" s="399">
        <v>37500</v>
      </c>
      <c r="O9" s="385">
        <v>0</v>
      </c>
      <c r="P9" s="386">
        <f t="shared" si="0"/>
        <v>37500</v>
      </c>
      <c r="Q9" s="178"/>
      <c r="R9" s="399">
        <v>0</v>
      </c>
      <c r="S9" s="386">
        <f t="shared" si="1"/>
        <v>37500</v>
      </c>
      <c r="T9" s="178"/>
      <c r="U9" s="399">
        <v>37500</v>
      </c>
      <c r="V9" s="385">
        <v>0</v>
      </c>
      <c r="W9" s="484">
        <f>U9+V74</f>
        <v>37500</v>
      </c>
      <c r="X9" s="458">
        <f t="shared" si="2"/>
        <v>0</v>
      </c>
    </row>
    <row r="10" spans="1:24" s="217" customFormat="1" ht="15.75" customHeight="1" x14ac:dyDescent="0.25">
      <c r="A10" s="160">
        <v>4253</v>
      </c>
      <c r="B10" s="217" t="s">
        <v>114</v>
      </c>
      <c r="C10" s="217" t="s">
        <v>108</v>
      </c>
      <c r="D10" s="160" t="s">
        <v>216</v>
      </c>
      <c r="E10" s="160" t="s">
        <v>240</v>
      </c>
      <c r="F10" s="217" t="s">
        <v>217</v>
      </c>
      <c r="G10" s="217" t="s">
        <v>7</v>
      </c>
      <c r="H10" s="324">
        <v>2.7199999999999998E-2</v>
      </c>
      <c r="I10" s="324">
        <v>0.15010000000000001</v>
      </c>
      <c r="J10" s="164">
        <v>45107</v>
      </c>
      <c r="K10" s="164">
        <v>45108</v>
      </c>
      <c r="L10" s="164">
        <v>44743</v>
      </c>
      <c r="M10" s="160" t="s">
        <v>212</v>
      </c>
      <c r="N10" s="565">
        <v>13204.57</v>
      </c>
      <c r="O10" s="549">
        <v>0</v>
      </c>
      <c r="P10" s="550">
        <f>N10+O10</f>
        <v>13204.57</v>
      </c>
      <c r="Q10" s="559"/>
      <c r="R10" s="565">
        <v>0</v>
      </c>
      <c r="S10" s="550">
        <f>P10-R10</f>
        <v>13204.57</v>
      </c>
      <c r="T10" s="558"/>
      <c r="U10" s="565">
        <v>13204.57</v>
      </c>
      <c r="V10" s="549">
        <v>0</v>
      </c>
      <c r="W10" s="554">
        <f>U10+V10</f>
        <v>13204.57</v>
      </c>
      <c r="X10" s="556">
        <f>S10-W10</f>
        <v>0</v>
      </c>
    </row>
    <row r="11" spans="1:24" ht="15.75" customHeight="1" x14ac:dyDescent="0.25">
      <c r="A11" s="137">
        <v>4423</v>
      </c>
      <c r="B11" s="135" t="s">
        <v>210</v>
      </c>
      <c r="C11" s="293" t="s">
        <v>305</v>
      </c>
      <c r="D11" s="137" t="s">
        <v>183</v>
      </c>
      <c r="E11" s="137" t="s">
        <v>242</v>
      </c>
      <c r="F11" s="135" t="s">
        <v>196</v>
      </c>
      <c r="G11" s="238" t="s">
        <v>7</v>
      </c>
      <c r="H11" s="300">
        <v>2.7199999999999998E-2</v>
      </c>
      <c r="I11" s="300">
        <v>0.15010000000000001</v>
      </c>
      <c r="J11" s="171">
        <v>45199</v>
      </c>
      <c r="K11" s="171">
        <v>45214</v>
      </c>
      <c r="L11" s="171">
        <v>44201</v>
      </c>
      <c r="M11" s="137" t="s">
        <v>192</v>
      </c>
      <c r="N11" s="384">
        <v>32863.699999999997</v>
      </c>
      <c r="O11" s="385">
        <v>0</v>
      </c>
      <c r="P11" s="386">
        <f t="shared" si="0"/>
        <v>32863.699999999997</v>
      </c>
      <c r="Q11" s="130"/>
      <c r="R11" s="399">
        <v>0</v>
      </c>
      <c r="S11" s="386">
        <f t="shared" si="1"/>
        <v>32863.699999999997</v>
      </c>
      <c r="T11" s="178"/>
      <c r="U11" s="399">
        <v>32863.699999999997</v>
      </c>
      <c r="V11" s="385">
        <v>0</v>
      </c>
      <c r="W11" s="484">
        <f>U11+V75</f>
        <v>32863.699999999997</v>
      </c>
      <c r="X11" s="458">
        <f t="shared" si="2"/>
        <v>0</v>
      </c>
    </row>
    <row r="12" spans="1:24" ht="15.75" customHeight="1" x14ac:dyDescent="0.25">
      <c r="A12" s="137">
        <v>4426</v>
      </c>
      <c r="B12" s="135" t="s">
        <v>320</v>
      </c>
      <c r="C12" s="293" t="s">
        <v>305</v>
      </c>
      <c r="D12" s="137" t="s">
        <v>183</v>
      </c>
      <c r="E12" s="137" t="s">
        <v>252</v>
      </c>
      <c r="F12" s="135" t="s">
        <v>184</v>
      </c>
      <c r="G12" s="238" t="s">
        <v>7</v>
      </c>
      <c r="H12" s="300">
        <v>2.7199999999999998E-2</v>
      </c>
      <c r="I12" s="300">
        <v>0.15010000000000001</v>
      </c>
      <c r="J12" s="171">
        <v>45199</v>
      </c>
      <c r="K12" s="171">
        <v>45214</v>
      </c>
      <c r="L12" s="171">
        <v>44201</v>
      </c>
      <c r="M12" s="137" t="s">
        <v>190</v>
      </c>
      <c r="N12" s="384">
        <v>60834.22</v>
      </c>
      <c r="O12" s="385">
        <v>0</v>
      </c>
      <c r="P12" s="386">
        <f t="shared" si="0"/>
        <v>60834.22</v>
      </c>
      <c r="Q12" s="130"/>
      <c r="R12" s="399">
        <v>55014.51</v>
      </c>
      <c r="S12" s="386">
        <f t="shared" si="1"/>
        <v>5819.7099999999991</v>
      </c>
      <c r="T12" s="178"/>
      <c r="U12" s="399">
        <v>0</v>
      </c>
      <c r="V12" s="385">
        <v>0</v>
      </c>
      <c r="W12" s="484">
        <v>0</v>
      </c>
      <c r="X12" s="458">
        <f t="shared" si="2"/>
        <v>5819.7099999999991</v>
      </c>
    </row>
    <row r="13" spans="1:24" ht="15.75" customHeight="1" x14ac:dyDescent="0.25">
      <c r="A13" s="137">
        <v>4427</v>
      </c>
      <c r="B13" s="135" t="s">
        <v>193</v>
      </c>
      <c r="C13" s="293" t="s">
        <v>305</v>
      </c>
      <c r="D13" s="137" t="s">
        <v>183</v>
      </c>
      <c r="E13" s="137" t="s">
        <v>249</v>
      </c>
      <c r="F13" s="135" t="s">
        <v>195</v>
      </c>
      <c r="G13" s="238" t="s">
        <v>7</v>
      </c>
      <c r="H13" s="300">
        <v>2.7199999999999998E-2</v>
      </c>
      <c r="I13" s="300">
        <v>0.15010000000000001</v>
      </c>
      <c r="J13" s="171">
        <v>45199</v>
      </c>
      <c r="K13" s="171">
        <v>45214</v>
      </c>
      <c r="L13" s="171">
        <v>44201</v>
      </c>
      <c r="M13" s="137" t="s">
        <v>191</v>
      </c>
      <c r="N13" s="384">
        <v>6943.04</v>
      </c>
      <c r="O13" s="385">
        <v>0</v>
      </c>
      <c r="P13" s="386">
        <f t="shared" si="0"/>
        <v>6943.04</v>
      </c>
      <c r="Q13" s="130"/>
      <c r="R13" s="399">
        <v>6943.04</v>
      </c>
      <c r="S13" s="386">
        <f t="shared" si="1"/>
        <v>0</v>
      </c>
      <c r="T13" s="178"/>
      <c r="U13" s="399">
        <v>0</v>
      </c>
      <c r="V13" s="385">
        <v>0</v>
      </c>
      <c r="W13" s="484">
        <v>0</v>
      </c>
      <c r="X13" s="458">
        <f t="shared" si="2"/>
        <v>0</v>
      </c>
    </row>
    <row r="14" spans="1:24" ht="15.75" customHeight="1" x14ac:dyDescent="0.25">
      <c r="A14" s="137">
        <v>4429</v>
      </c>
      <c r="B14" s="135" t="s">
        <v>206</v>
      </c>
      <c r="C14" s="293" t="s">
        <v>305</v>
      </c>
      <c r="D14" s="137" t="s">
        <v>183</v>
      </c>
      <c r="E14" s="137" t="s">
        <v>247</v>
      </c>
      <c r="F14" s="135" t="s">
        <v>207</v>
      </c>
      <c r="G14" s="238" t="s">
        <v>7</v>
      </c>
      <c r="H14" s="300">
        <v>2.7199999999999998E-2</v>
      </c>
      <c r="I14" s="300">
        <v>0.15010000000000001</v>
      </c>
      <c r="J14" s="171">
        <v>45199</v>
      </c>
      <c r="K14" s="171">
        <v>45214</v>
      </c>
      <c r="L14" s="171">
        <v>44201</v>
      </c>
      <c r="M14" s="137" t="s">
        <v>229</v>
      </c>
      <c r="N14" s="384">
        <v>559.84</v>
      </c>
      <c r="O14" s="385">
        <v>0</v>
      </c>
      <c r="P14" s="386">
        <f t="shared" si="0"/>
        <v>559.84</v>
      </c>
      <c r="Q14" s="130"/>
      <c r="R14" s="399">
        <v>0</v>
      </c>
      <c r="S14" s="386">
        <f t="shared" si="1"/>
        <v>559.84</v>
      </c>
      <c r="T14" s="178"/>
      <c r="U14" s="399">
        <v>0</v>
      </c>
      <c r="V14" s="385">
        <v>0</v>
      </c>
      <c r="W14" s="484">
        <v>0</v>
      </c>
      <c r="X14" s="458">
        <f t="shared" si="2"/>
        <v>559.84</v>
      </c>
    </row>
    <row r="15" spans="1:24" ht="15.75" customHeight="1" x14ac:dyDescent="0.25">
      <c r="A15" s="137">
        <v>4452</v>
      </c>
      <c r="B15" s="135" t="s">
        <v>204</v>
      </c>
      <c r="C15" s="293" t="s">
        <v>200</v>
      </c>
      <c r="D15" s="137" t="s">
        <v>201</v>
      </c>
      <c r="E15" s="137" t="s">
        <v>245</v>
      </c>
      <c r="F15" s="135" t="s">
        <v>205</v>
      </c>
      <c r="G15" s="238" t="s">
        <v>7</v>
      </c>
      <c r="H15" s="300">
        <v>2.7199999999999998E-2</v>
      </c>
      <c r="I15" s="300">
        <v>0.15010000000000001</v>
      </c>
      <c r="J15" s="171">
        <v>45565</v>
      </c>
      <c r="K15" s="171">
        <v>45580</v>
      </c>
      <c r="L15" s="171">
        <v>44279</v>
      </c>
      <c r="M15" s="137" t="s">
        <v>203</v>
      </c>
      <c r="N15" s="384">
        <v>59463.1</v>
      </c>
      <c r="O15" s="385">
        <v>9.31</v>
      </c>
      <c r="P15" s="386">
        <f t="shared" si="0"/>
        <v>59472.409999999996</v>
      </c>
      <c r="Q15" s="130"/>
      <c r="R15" s="399">
        <v>0</v>
      </c>
      <c r="S15" s="386">
        <f t="shared" si="1"/>
        <v>59472.409999999996</v>
      </c>
      <c r="T15" s="178"/>
      <c r="U15" s="399">
        <v>0</v>
      </c>
      <c r="V15" s="385">
        <v>0</v>
      </c>
      <c r="W15" s="484">
        <v>0</v>
      </c>
      <c r="X15" s="458">
        <f t="shared" si="2"/>
        <v>59472.409999999996</v>
      </c>
    </row>
    <row r="16" spans="1:24" ht="15.75" customHeight="1" x14ac:dyDescent="0.25">
      <c r="A16" s="137">
        <v>4454</v>
      </c>
      <c r="B16" s="135" t="s">
        <v>306</v>
      </c>
      <c r="C16" s="293" t="s">
        <v>200</v>
      </c>
      <c r="D16" s="137" t="s">
        <v>201</v>
      </c>
      <c r="E16" s="137" t="s">
        <v>248</v>
      </c>
      <c r="F16" s="135" t="s">
        <v>228</v>
      </c>
      <c r="G16" s="238" t="s">
        <v>7</v>
      </c>
      <c r="H16" s="300">
        <v>2.7199999999999998E-2</v>
      </c>
      <c r="I16" s="300">
        <v>0.15010000000000001</v>
      </c>
      <c r="J16" s="171">
        <v>45565</v>
      </c>
      <c r="K16" s="171">
        <v>45580</v>
      </c>
      <c r="L16" s="171">
        <v>44279</v>
      </c>
      <c r="M16" s="137" t="s">
        <v>327</v>
      </c>
      <c r="N16" s="384">
        <v>5765.65</v>
      </c>
      <c r="O16" s="385">
        <v>106.23</v>
      </c>
      <c r="P16" s="386">
        <f t="shared" si="0"/>
        <v>5871.8799999999992</v>
      </c>
      <c r="Q16" s="130"/>
      <c r="R16" s="399">
        <v>0</v>
      </c>
      <c r="S16" s="386">
        <f t="shared" si="1"/>
        <v>5871.8799999999992</v>
      </c>
      <c r="T16" s="178"/>
      <c r="U16" s="399">
        <v>0</v>
      </c>
      <c r="V16" s="385">
        <v>0</v>
      </c>
      <c r="W16" s="484">
        <v>0</v>
      </c>
      <c r="X16" s="458">
        <f t="shared" si="2"/>
        <v>5871.8799999999992</v>
      </c>
    </row>
    <row r="17" spans="1:24" ht="15.75" customHeight="1" x14ac:dyDescent="0.25">
      <c r="A17" s="137">
        <v>4457</v>
      </c>
      <c r="B17" s="135" t="s">
        <v>266</v>
      </c>
      <c r="C17" s="293" t="s">
        <v>200</v>
      </c>
      <c r="D17" s="137" t="s">
        <v>201</v>
      </c>
      <c r="E17" s="137" t="s">
        <v>267</v>
      </c>
      <c r="F17" s="135" t="s">
        <v>268</v>
      </c>
      <c r="G17" s="238" t="s">
        <v>7</v>
      </c>
      <c r="H17" s="300">
        <v>0.05</v>
      </c>
      <c r="I17" s="300">
        <v>0.15010000000000001</v>
      </c>
      <c r="J17" s="171">
        <v>45565</v>
      </c>
      <c r="K17" s="171">
        <v>45580</v>
      </c>
      <c r="L17" s="171">
        <v>44279</v>
      </c>
      <c r="M17" s="137" t="s">
        <v>312</v>
      </c>
      <c r="N17" s="384">
        <v>2744.28</v>
      </c>
      <c r="O17" s="385">
        <v>0</v>
      </c>
      <c r="P17" s="386">
        <f t="shared" si="0"/>
        <v>2744.28</v>
      </c>
      <c r="Q17" s="130"/>
      <c r="R17" s="399">
        <v>0</v>
      </c>
      <c r="S17" s="386">
        <f t="shared" si="1"/>
        <v>2744.28</v>
      </c>
      <c r="T17" s="178"/>
      <c r="U17" s="399">
        <v>0</v>
      </c>
      <c r="V17" s="385">
        <v>0</v>
      </c>
      <c r="W17" s="484">
        <v>0</v>
      </c>
      <c r="X17" s="458">
        <f t="shared" si="2"/>
        <v>2744.28</v>
      </c>
    </row>
    <row r="18" spans="1:24" ht="15.75" customHeight="1" x14ac:dyDescent="0.25">
      <c r="A18" s="137">
        <v>4459</v>
      </c>
      <c r="B18" s="135" t="s">
        <v>243</v>
      </c>
      <c r="C18" s="293" t="s">
        <v>200</v>
      </c>
      <c r="D18" s="137" t="s">
        <v>201</v>
      </c>
      <c r="E18" s="137" t="s">
        <v>244</v>
      </c>
      <c r="F18" s="135" t="s">
        <v>202</v>
      </c>
      <c r="G18" s="238" t="s">
        <v>7</v>
      </c>
      <c r="H18" s="300">
        <v>2.7199999999999998E-2</v>
      </c>
      <c r="I18" s="300">
        <v>0.15010000000000001</v>
      </c>
      <c r="J18" s="171">
        <v>45565</v>
      </c>
      <c r="K18" s="171">
        <v>45580</v>
      </c>
      <c r="L18" s="171">
        <v>44279</v>
      </c>
      <c r="M18" s="137" t="s">
        <v>203</v>
      </c>
      <c r="N18" s="384">
        <v>237853.57</v>
      </c>
      <c r="O18" s="385">
        <v>37.26</v>
      </c>
      <c r="P18" s="386">
        <f t="shared" si="0"/>
        <v>237890.83000000002</v>
      </c>
      <c r="Q18" s="130"/>
      <c r="R18" s="399">
        <v>0</v>
      </c>
      <c r="S18" s="386">
        <f t="shared" si="1"/>
        <v>237890.83000000002</v>
      </c>
      <c r="T18" s="178"/>
      <c r="U18" s="399">
        <v>0</v>
      </c>
      <c r="V18" s="385">
        <v>0</v>
      </c>
      <c r="W18" s="484">
        <v>0</v>
      </c>
      <c r="X18" s="458">
        <f t="shared" si="2"/>
        <v>237890.83000000002</v>
      </c>
    </row>
    <row r="19" spans="1:24" ht="15.75" customHeight="1" x14ac:dyDescent="0.25">
      <c r="A19" s="137">
        <v>4461</v>
      </c>
      <c r="B19" s="135" t="s">
        <v>288</v>
      </c>
      <c r="C19" s="293" t="s">
        <v>200</v>
      </c>
      <c r="D19" s="137" t="s">
        <v>201</v>
      </c>
      <c r="E19" s="137" t="s">
        <v>273</v>
      </c>
      <c r="F19" s="135" t="s">
        <v>274</v>
      </c>
      <c r="G19" s="238" t="s">
        <v>7</v>
      </c>
      <c r="H19" s="300">
        <v>0.05</v>
      </c>
      <c r="I19" s="300">
        <v>0.15010000000000001</v>
      </c>
      <c r="J19" s="171">
        <v>45565</v>
      </c>
      <c r="K19" s="171">
        <v>45580</v>
      </c>
      <c r="L19" s="171">
        <v>44279</v>
      </c>
      <c r="M19" s="137" t="s">
        <v>310</v>
      </c>
      <c r="N19" s="384">
        <v>3039.7400000000002</v>
      </c>
      <c r="O19" s="385">
        <v>0</v>
      </c>
      <c r="P19" s="386">
        <f t="shared" si="0"/>
        <v>3039.7400000000002</v>
      </c>
      <c r="Q19" s="130"/>
      <c r="R19" s="399">
        <v>0</v>
      </c>
      <c r="S19" s="386">
        <f t="shared" si="1"/>
        <v>3039.7400000000002</v>
      </c>
      <c r="T19" s="178"/>
      <c r="U19" s="399">
        <v>0</v>
      </c>
      <c r="V19" s="385">
        <v>0</v>
      </c>
      <c r="W19" s="484">
        <v>0</v>
      </c>
      <c r="X19" s="458">
        <f t="shared" si="2"/>
        <v>3039.7400000000002</v>
      </c>
    </row>
    <row r="20" spans="1:24" ht="15.75" customHeight="1" x14ac:dyDescent="0.25">
      <c r="A20" s="137">
        <v>4462</v>
      </c>
      <c r="B20" s="135" t="s">
        <v>289</v>
      </c>
      <c r="C20" s="293" t="s">
        <v>200</v>
      </c>
      <c r="D20" s="137" t="s">
        <v>201</v>
      </c>
      <c r="E20" s="137" t="s">
        <v>275</v>
      </c>
      <c r="F20" s="135" t="s">
        <v>276</v>
      </c>
      <c r="G20" s="238" t="s">
        <v>7</v>
      </c>
      <c r="H20" s="300">
        <v>0.05</v>
      </c>
      <c r="I20" s="300">
        <v>0.15010000000000001</v>
      </c>
      <c r="J20" s="171">
        <v>45565</v>
      </c>
      <c r="K20" s="171">
        <v>45580</v>
      </c>
      <c r="L20" s="171">
        <v>44279</v>
      </c>
      <c r="M20" s="137" t="s">
        <v>311</v>
      </c>
      <c r="N20" s="384">
        <v>4545.0600000000004</v>
      </c>
      <c r="O20" s="385">
        <v>0</v>
      </c>
      <c r="P20" s="386">
        <f t="shared" si="0"/>
        <v>4545.0600000000004</v>
      </c>
      <c r="Q20" s="130"/>
      <c r="R20" s="399">
        <v>0</v>
      </c>
      <c r="S20" s="386">
        <f t="shared" si="1"/>
        <v>4545.0600000000004</v>
      </c>
      <c r="T20" s="178"/>
      <c r="U20" s="399">
        <v>0</v>
      </c>
      <c r="V20" s="385">
        <v>0</v>
      </c>
      <c r="W20" s="484">
        <v>0</v>
      </c>
      <c r="X20" s="458">
        <f t="shared" si="2"/>
        <v>4545.0600000000004</v>
      </c>
    </row>
    <row r="21" spans="1:24" ht="15.75" customHeight="1" x14ac:dyDescent="0.25">
      <c r="A21" s="137">
        <v>4463</v>
      </c>
      <c r="B21" s="135" t="s">
        <v>290</v>
      </c>
      <c r="C21" s="293" t="s">
        <v>200</v>
      </c>
      <c r="D21" s="137" t="s">
        <v>201</v>
      </c>
      <c r="E21" s="137" t="s">
        <v>277</v>
      </c>
      <c r="F21" s="135" t="s">
        <v>278</v>
      </c>
      <c r="G21" s="238" t="s">
        <v>7</v>
      </c>
      <c r="H21" s="300">
        <v>0.05</v>
      </c>
      <c r="I21" s="300">
        <v>0.15010000000000001</v>
      </c>
      <c r="J21" s="171">
        <v>45565</v>
      </c>
      <c r="K21" s="171">
        <v>45580</v>
      </c>
      <c r="L21" s="171">
        <v>44279</v>
      </c>
      <c r="M21" s="137" t="s">
        <v>308</v>
      </c>
      <c r="N21" s="384">
        <v>15327.45</v>
      </c>
      <c r="O21" s="385">
        <v>0</v>
      </c>
      <c r="P21" s="386">
        <f t="shared" si="0"/>
        <v>15327.45</v>
      </c>
      <c r="Q21" s="130"/>
      <c r="R21" s="399">
        <v>0</v>
      </c>
      <c r="S21" s="386">
        <f t="shared" si="1"/>
        <v>15327.45</v>
      </c>
      <c r="T21" s="178"/>
      <c r="U21" s="399">
        <v>0</v>
      </c>
      <c r="V21" s="385">
        <v>0</v>
      </c>
      <c r="W21" s="484">
        <v>0</v>
      </c>
      <c r="X21" s="458">
        <f t="shared" si="2"/>
        <v>15327.45</v>
      </c>
    </row>
    <row r="22" spans="1:24" ht="15.75" customHeight="1" x14ac:dyDescent="0.25">
      <c r="A22" s="137">
        <v>4464</v>
      </c>
      <c r="B22" s="135" t="s">
        <v>307</v>
      </c>
      <c r="C22" s="293" t="s">
        <v>313</v>
      </c>
      <c r="D22" s="137" t="s">
        <v>183</v>
      </c>
      <c r="E22" s="137" t="s">
        <v>279</v>
      </c>
      <c r="F22" s="135" t="s">
        <v>280</v>
      </c>
      <c r="G22" s="238" t="s">
        <v>7</v>
      </c>
      <c r="H22" s="300">
        <v>0.05</v>
      </c>
      <c r="I22" s="300">
        <v>0.15010000000000001</v>
      </c>
      <c r="J22" s="171">
        <v>45199</v>
      </c>
      <c r="K22" s="171">
        <v>45214</v>
      </c>
      <c r="L22" s="171">
        <v>44201</v>
      </c>
      <c r="M22" s="137" t="s">
        <v>309</v>
      </c>
      <c r="N22" s="400">
        <v>10917.59</v>
      </c>
      <c r="O22" s="401">
        <v>0</v>
      </c>
      <c r="P22" s="402">
        <f t="shared" si="0"/>
        <v>10917.59</v>
      </c>
      <c r="Q22" s="130"/>
      <c r="R22" s="435">
        <v>0</v>
      </c>
      <c r="S22" s="402">
        <f t="shared" si="1"/>
        <v>10917.59</v>
      </c>
      <c r="T22" s="178"/>
      <c r="U22" s="435">
        <v>0</v>
      </c>
      <c r="V22" s="401">
        <v>0</v>
      </c>
      <c r="W22" s="485">
        <v>0</v>
      </c>
      <c r="X22" s="488">
        <f t="shared" si="2"/>
        <v>10917.59</v>
      </c>
    </row>
    <row r="23" spans="1:24" ht="15.75" customHeight="1" thickBot="1" x14ac:dyDescent="0.3">
      <c r="C23" s="238"/>
      <c r="D23" s="137"/>
      <c r="E23" s="137"/>
      <c r="J23" s="201"/>
      <c r="K23" s="201"/>
      <c r="L23" s="201" t="s">
        <v>91</v>
      </c>
      <c r="M23" s="175" t="s">
        <v>38</v>
      </c>
      <c r="N23" s="387">
        <f>SUM(N7:N22)</f>
        <v>721400.30999999994</v>
      </c>
      <c r="O23" s="388">
        <f>SUM(O7:O22)</f>
        <v>152.80000000000001</v>
      </c>
      <c r="P23" s="389">
        <f>SUM(P7:P22)</f>
        <v>721553.11</v>
      </c>
      <c r="Q23" s="130"/>
      <c r="R23" s="387">
        <f>SUM(R7:R22)</f>
        <v>61957.55</v>
      </c>
      <c r="S23" s="389">
        <f>SUM(S7:S22)</f>
        <v>659595.56000000006</v>
      </c>
      <c r="T23" s="393"/>
      <c r="U23" s="387">
        <f>SUM(U7:U22)</f>
        <v>123852.31999999999</v>
      </c>
      <c r="V23" s="417">
        <f>SUM(V7:V22)</f>
        <v>0</v>
      </c>
      <c r="W23" s="505">
        <f>SUM(W7:W22)</f>
        <v>123852.31999999999</v>
      </c>
      <c r="X23" s="489">
        <f>SUM(X7:X22)</f>
        <v>535743.24</v>
      </c>
    </row>
    <row r="24" spans="1:24" ht="15.75" customHeight="1" thickTop="1" x14ac:dyDescent="0.25">
      <c r="C24" s="137"/>
      <c r="D24" s="137"/>
      <c r="E24" s="137"/>
      <c r="J24" s="201"/>
      <c r="K24" s="201"/>
      <c r="L24" s="201"/>
      <c r="M24" s="175"/>
      <c r="N24" s="173"/>
      <c r="O24" s="173"/>
      <c r="P24" s="173"/>
      <c r="Q24" s="173"/>
      <c r="R24" s="173"/>
      <c r="S24" s="173"/>
      <c r="T24" s="172"/>
    </row>
    <row r="25" spans="1:24" ht="15.75" customHeight="1" x14ac:dyDescent="0.25">
      <c r="C25" s="137"/>
      <c r="D25" s="137"/>
      <c r="E25" s="137"/>
      <c r="J25" s="201"/>
      <c r="K25" s="201"/>
      <c r="L25" s="201"/>
      <c r="M25" s="175"/>
      <c r="N25" s="173"/>
      <c r="O25" s="173"/>
      <c r="P25" s="173"/>
      <c r="Q25" s="173"/>
      <c r="R25" s="173"/>
      <c r="S25" s="173"/>
      <c r="T25" s="172"/>
    </row>
    <row r="26" spans="1:24" ht="15.75" customHeight="1" x14ac:dyDescent="0.25">
      <c r="B26" s="132" t="s">
        <v>111</v>
      </c>
      <c r="C26" s="185"/>
      <c r="D26" s="185"/>
      <c r="E26" s="185"/>
    </row>
    <row r="27" spans="1:24" ht="15.75" customHeight="1" x14ac:dyDescent="0.25">
      <c r="B27" s="576" t="s">
        <v>352</v>
      </c>
      <c r="C27" s="576"/>
      <c r="D27" s="576"/>
      <c r="E27" s="576"/>
      <c r="F27" s="576"/>
      <c r="G27" s="576"/>
    </row>
    <row r="28" spans="1:24" ht="15.75" customHeight="1" x14ac:dyDescent="0.25">
      <c r="C28" s="185"/>
      <c r="D28" s="185"/>
      <c r="E28" s="185"/>
    </row>
    <row r="29" spans="1:24" ht="15.75" customHeight="1" x14ac:dyDescent="0.25">
      <c r="B29" s="576" t="s">
        <v>115</v>
      </c>
      <c r="C29" s="576"/>
      <c r="D29" s="576"/>
      <c r="E29" s="576"/>
      <c r="F29" s="576"/>
      <c r="G29" s="576"/>
    </row>
    <row r="30" spans="1:24" ht="15.75" customHeight="1" x14ac:dyDescent="0.25">
      <c r="B30" s="179"/>
      <c r="C30" s="179"/>
      <c r="D30" s="179"/>
      <c r="E30" s="179"/>
      <c r="F30" s="179"/>
    </row>
    <row r="31" spans="1:24" ht="15.75" customHeight="1" x14ac:dyDescent="0.25">
      <c r="B31" s="576" t="s">
        <v>139</v>
      </c>
      <c r="C31" s="576"/>
      <c r="D31" s="576"/>
      <c r="E31" s="576"/>
      <c r="F31" s="576"/>
      <c r="G31" s="576"/>
    </row>
    <row r="32" spans="1:24" ht="15.75" customHeight="1" x14ac:dyDescent="0.25">
      <c r="B32" s="589" t="s">
        <v>138</v>
      </c>
      <c r="C32" s="576"/>
      <c r="D32" s="576"/>
      <c r="E32" s="576"/>
      <c r="F32" s="576"/>
      <c r="G32" s="576"/>
    </row>
    <row r="33" spans="2:20" ht="15.75" customHeight="1" x14ac:dyDescent="0.25">
      <c r="B33" s="179"/>
      <c r="C33" s="179"/>
      <c r="D33" s="179"/>
      <c r="E33" s="179"/>
      <c r="F33" s="179"/>
    </row>
    <row r="34" spans="2:20" ht="15.75" customHeight="1" x14ac:dyDescent="0.25">
      <c r="B34" s="131" t="s">
        <v>98</v>
      </c>
      <c r="C34" s="183" t="s">
        <v>101</v>
      </c>
      <c r="D34" s="183" t="s">
        <v>102</v>
      </c>
      <c r="E34" s="183"/>
      <c r="F34" s="179"/>
    </row>
    <row r="35" spans="2:20" ht="15.75" customHeight="1" x14ac:dyDescent="0.25">
      <c r="B35" s="135" t="s">
        <v>315</v>
      </c>
      <c r="C35" s="185" t="s">
        <v>234</v>
      </c>
      <c r="D35" s="185" t="s">
        <v>235</v>
      </c>
      <c r="E35" s="185"/>
      <c r="F35" s="179"/>
    </row>
    <row r="36" spans="2:20" ht="15.75" customHeight="1" x14ac:dyDescent="0.25">
      <c r="B36" s="135" t="s">
        <v>316</v>
      </c>
      <c r="C36" s="185" t="s">
        <v>234</v>
      </c>
      <c r="D36" s="185" t="s">
        <v>235</v>
      </c>
      <c r="E36" s="185"/>
      <c r="F36" s="179"/>
    </row>
    <row r="37" spans="2:20" ht="15.75" customHeight="1" x14ac:dyDescent="0.25">
      <c r="C37" s="185"/>
      <c r="D37" s="185"/>
      <c r="E37" s="185"/>
      <c r="F37" s="179"/>
    </row>
    <row r="38" spans="2:20" ht="15.75" customHeight="1" x14ac:dyDescent="0.25">
      <c r="B38" s="572" t="s">
        <v>214</v>
      </c>
      <c r="C38" s="572"/>
      <c r="D38" s="572"/>
      <c r="E38" s="572"/>
      <c r="F38" s="572"/>
      <c r="G38" s="572"/>
      <c r="H38" s="572"/>
      <c r="I38" s="572"/>
    </row>
    <row r="39" spans="2:20" ht="15.75" customHeight="1" x14ac:dyDescent="0.25">
      <c r="B39" s="128" t="s">
        <v>215</v>
      </c>
      <c r="C39" s="185"/>
      <c r="D39" s="185"/>
      <c r="E39" s="185"/>
    </row>
    <row r="40" spans="2:20" ht="15.75" customHeight="1" x14ac:dyDescent="0.25">
      <c r="B40" s="226"/>
      <c r="C40" s="219"/>
      <c r="D40" s="219"/>
      <c r="E40" s="219"/>
      <c r="F40" s="195"/>
      <c r="G40" s="219"/>
      <c r="H40" s="195"/>
      <c r="I40" s="195"/>
      <c r="J40" s="195"/>
      <c r="K40" s="195"/>
      <c r="L40" s="195"/>
      <c r="M40" s="195"/>
      <c r="N40" s="195"/>
      <c r="O40" s="195"/>
      <c r="P40" s="195"/>
      <c r="Q40" s="195"/>
      <c r="R40" s="195"/>
      <c r="S40" s="195"/>
    </row>
    <row r="41" spans="2:20" ht="15.75" customHeight="1" x14ac:dyDescent="0.25">
      <c r="B41" s="181"/>
      <c r="C41" s="137"/>
      <c r="D41" s="137"/>
      <c r="E41" s="137"/>
      <c r="R41" s="305" t="s">
        <v>355</v>
      </c>
      <c r="S41" s="306"/>
      <c r="T41" s="200"/>
    </row>
    <row r="42" spans="2:20" ht="15.75" customHeight="1" x14ac:dyDescent="0.25">
      <c r="B42" s="191" t="s">
        <v>354</v>
      </c>
      <c r="C42" s="193" t="s">
        <v>2</v>
      </c>
      <c r="D42" s="193"/>
      <c r="E42" s="193"/>
      <c r="F42" s="193" t="s">
        <v>34</v>
      </c>
      <c r="G42" s="193" t="s">
        <v>35</v>
      </c>
      <c r="H42" s="193"/>
      <c r="I42" s="193"/>
      <c r="J42" s="193"/>
      <c r="K42" s="193"/>
      <c r="L42" s="193"/>
      <c r="M42" s="193" t="s">
        <v>36</v>
      </c>
      <c r="N42" s="193" t="s">
        <v>37</v>
      </c>
      <c r="O42" s="194"/>
      <c r="P42" s="194"/>
      <c r="Q42" s="194"/>
      <c r="R42" s="195" t="s">
        <v>81</v>
      </c>
      <c r="S42" s="196"/>
      <c r="T42" s="200"/>
    </row>
    <row r="43" spans="2:20" ht="15.75" customHeight="1" x14ac:dyDescent="0.25">
      <c r="B43" s="197"/>
      <c r="C43" s="146"/>
      <c r="D43" s="146"/>
      <c r="E43" s="146"/>
      <c r="F43" s="146"/>
      <c r="G43" s="146"/>
      <c r="H43" s="146"/>
      <c r="I43" s="146"/>
      <c r="J43" s="146"/>
      <c r="K43" s="146"/>
      <c r="L43" s="146"/>
      <c r="M43" s="146"/>
      <c r="N43" s="146"/>
      <c r="O43" s="136"/>
      <c r="P43" s="136"/>
      <c r="Q43" s="136"/>
    </row>
    <row r="44" spans="2:20" ht="15.75" customHeight="1" x14ac:dyDescent="0.25">
      <c r="B44" s="197"/>
      <c r="C44" s="146"/>
      <c r="D44" s="146"/>
      <c r="E44" s="146"/>
      <c r="F44" s="146"/>
      <c r="G44" s="146"/>
      <c r="H44" s="146"/>
      <c r="I44" s="146"/>
      <c r="J44" s="146"/>
      <c r="K44" s="146"/>
      <c r="L44" s="146"/>
      <c r="M44" s="146"/>
      <c r="N44" s="146"/>
      <c r="O44" s="136"/>
      <c r="P44" s="136"/>
      <c r="Q44" s="136"/>
    </row>
    <row r="45" spans="2:20" ht="15.75" customHeight="1" x14ac:dyDescent="0.25">
      <c r="B45" s="213"/>
      <c r="C45" s="214"/>
      <c r="D45" s="214"/>
      <c r="E45" s="214"/>
      <c r="F45" s="215"/>
      <c r="G45" s="216"/>
      <c r="H45" s="216"/>
      <c r="I45" s="216"/>
      <c r="J45" s="216"/>
      <c r="K45" s="216"/>
      <c r="L45" s="216"/>
      <c r="M45" s="164"/>
      <c r="N45" s="217"/>
      <c r="O45" s="218"/>
      <c r="P45" s="218"/>
      <c r="Q45" s="218"/>
    </row>
    <row r="46" spans="2:20" ht="15.75" customHeight="1" x14ac:dyDescent="0.25">
      <c r="B46" s="213"/>
      <c r="C46" s="214"/>
      <c r="D46" s="214"/>
      <c r="E46" s="214"/>
      <c r="F46" s="215"/>
      <c r="G46" s="216"/>
      <c r="H46" s="216"/>
      <c r="I46" s="216"/>
      <c r="J46" s="216"/>
      <c r="K46" s="216"/>
      <c r="L46" s="216"/>
      <c r="M46" s="164"/>
      <c r="N46" s="217"/>
      <c r="O46" s="218"/>
      <c r="P46" s="218"/>
      <c r="Q46" s="218"/>
    </row>
    <row r="47" spans="2:20" ht="15.75" customHeight="1" x14ac:dyDescent="0.25">
      <c r="B47" s="213"/>
      <c r="C47" s="214"/>
      <c r="D47" s="214"/>
      <c r="E47" s="214"/>
      <c r="F47" s="215"/>
      <c r="G47" s="216"/>
      <c r="H47" s="216"/>
      <c r="I47" s="216"/>
      <c r="J47" s="216"/>
      <c r="K47" s="216"/>
      <c r="L47" s="216"/>
      <c r="M47" s="164"/>
      <c r="N47" s="217"/>
      <c r="O47" s="218"/>
      <c r="P47" s="218"/>
      <c r="Q47" s="218"/>
    </row>
    <row r="48" spans="2:20" ht="15.75" customHeight="1" x14ac:dyDescent="0.25">
      <c r="B48" s="213"/>
      <c r="C48" s="214"/>
      <c r="D48" s="214"/>
      <c r="E48" s="214"/>
      <c r="F48" s="215"/>
      <c r="G48" s="216"/>
      <c r="H48" s="216"/>
      <c r="I48" s="216"/>
      <c r="J48" s="216"/>
      <c r="K48" s="216"/>
      <c r="L48" s="216"/>
      <c r="M48" s="164"/>
      <c r="N48" s="217"/>
      <c r="O48" s="218"/>
      <c r="P48" s="218"/>
      <c r="Q48" s="218"/>
    </row>
    <row r="49" spans="2:23" ht="15.75" customHeight="1" x14ac:dyDescent="0.25">
      <c r="B49" s="213"/>
      <c r="C49" s="214"/>
      <c r="D49" s="214"/>
      <c r="E49" s="214"/>
      <c r="F49" s="215"/>
      <c r="G49" s="216"/>
      <c r="H49" s="216"/>
      <c r="I49" s="216"/>
      <c r="J49" s="216"/>
      <c r="K49" s="216"/>
      <c r="L49" s="216"/>
      <c r="M49" s="164"/>
      <c r="N49" s="217"/>
      <c r="O49" s="218"/>
      <c r="P49" s="218"/>
      <c r="Q49" s="218"/>
    </row>
    <row r="50" spans="2:23" ht="15.75" customHeight="1" x14ac:dyDescent="0.25">
      <c r="B50" s="213"/>
      <c r="C50" s="214"/>
      <c r="D50" s="214"/>
      <c r="E50" s="214"/>
      <c r="F50" s="215"/>
      <c r="G50" s="216"/>
      <c r="H50" s="216"/>
      <c r="I50" s="216"/>
      <c r="J50" s="216"/>
      <c r="K50" s="216"/>
      <c r="L50" s="216"/>
      <c r="M50" s="164"/>
      <c r="N50" s="217"/>
      <c r="O50" s="218"/>
      <c r="P50" s="218"/>
      <c r="Q50" s="218"/>
    </row>
    <row r="51" spans="2:23" ht="15.75" customHeight="1" x14ac:dyDescent="0.25">
      <c r="B51" s="213"/>
      <c r="C51" s="214"/>
      <c r="D51" s="214"/>
      <c r="E51" s="214"/>
      <c r="F51" s="215"/>
      <c r="G51" s="216"/>
      <c r="H51" s="216"/>
      <c r="I51" s="216"/>
      <c r="J51" s="216"/>
      <c r="K51" s="216"/>
      <c r="L51" s="216"/>
      <c r="M51" s="164"/>
      <c r="N51" s="217"/>
      <c r="O51" s="218"/>
      <c r="P51" s="218"/>
      <c r="Q51" s="218"/>
      <c r="R51" s="144"/>
      <c r="S51" s="144"/>
      <c r="T51" s="147"/>
      <c r="U51" s="144"/>
    </row>
    <row r="52" spans="2:23" ht="15.75" customHeight="1" x14ac:dyDescent="0.25">
      <c r="B52" s="213"/>
      <c r="C52" s="214"/>
      <c r="D52" s="214"/>
      <c r="E52" s="214"/>
      <c r="F52" s="215"/>
      <c r="G52" s="216"/>
      <c r="H52" s="216"/>
      <c r="I52" s="216"/>
      <c r="J52" s="216"/>
      <c r="K52" s="216"/>
      <c r="L52" s="216"/>
      <c r="M52" s="164"/>
      <c r="N52" s="217"/>
      <c r="O52" s="218"/>
      <c r="P52" s="218"/>
      <c r="Q52" s="218"/>
      <c r="R52" s="144"/>
      <c r="S52" s="144"/>
      <c r="T52" s="147"/>
      <c r="U52" s="144"/>
      <c r="V52" s="135" t="s">
        <v>301</v>
      </c>
      <c r="W52" s="173">
        <f>W23</f>
        <v>123852.31999999999</v>
      </c>
    </row>
    <row r="53" spans="2:23" ht="15.75" customHeight="1" x14ac:dyDescent="0.25">
      <c r="P53" s="220"/>
      <c r="Q53" s="144"/>
      <c r="R53" s="144"/>
      <c r="S53" s="144"/>
      <c r="T53" s="221"/>
      <c r="U53" s="144"/>
    </row>
    <row r="54" spans="2:23" ht="15.75" customHeight="1" x14ac:dyDescent="0.25">
      <c r="P54" s="144"/>
      <c r="Q54" s="144"/>
      <c r="R54" s="144"/>
      <c r="S54" s="144"/>
      <c r="T54" s="147"/>
      <c r="U54" s="144"/>
    </row>
    <row r="55" spans="2:23" ht="15.75" customHeight="1" x14ac:dyDescent="0.25">
      <c r="P55" s="144"/>
      <c r="Q55" s="144"/>
      <c r="R55" s="144"/>
      <c r="S55" s="144"/>
      <c r="T55" s="147"/>
      <c r="U55" s="144"/>
    </row>
    <row r="56" spans="2:23" ht="15.75" customHeight="1" x14ac:dyDescent="0.25">
      <c r="P56" s="144"/>
      <c r="Q56" s="144"/>
      <c r="R56" s="144"/>
      <c r="S56" s="144"/>
      <c r="T56" s="147"/>
      <c r="U56" s="144"/>
    </row>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8:I38"/>
    <mergeCell ref="B32:G32"/>
    <mergeCell ref="B27:G27"/>
    <mergeCell ref="B29:G29"/>
    <mergeCell ref="B31:G31"/>
  </mergeCells>
  <conditionalFormatting sqref="A7:P22 U7:X22 R7:S22">
    <cfRule type="expression" dxfId="1" priority="1">
      <formula>MOD(ROW(),2)=0</formula>
    </cfRule>
  </conditionalFormatting>
  <hyperlinks>
    <hyperlink ref="B32" r:id="rId1"/>
  </hyperlinks>
  <printOptions horizontalCentered="1" gridLines="1"/>
  <pageMargins left="0" right="0" top="0.75" bottom="0.75" header="0.3" footer="0.3"/>
  <pageSetup scale="49" orientation="landscape" horizontalDpi="1200" verticalDpi="1200"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G7" activePane="bottomRight" state="frozen"/>
      <selection pane="topRight" activeCell="C1" sqref="C1"/>
      <selection pane="bottomLeft" activeCell="A7" sqref="A7"/>
      <selection pane="bottomRight" activeCell="C11" sqref="C11"/>
    </sheetView>
  </sheetViews>
  <sheetFormatPr defaultColWidth="9.140625" defaultRowHeight="15" x14ac:dyDescent="0.25"/>
  <cols>
    <col min="1" max="1" width="7.85546875" style="135" customWidth="1"/>
    <col min="2" max="2" width="69.85546875" style="135" customWidth="1"/>
    <col min="3" max="3" width="36.28515625" style="135" customWidth="1"/>
    <col min="4" max="4" width="14.7109375" style="135" customWidth="1"/>
    <col min="5" max="5" width="10.140625" style="135" customWidth="1"/>
    <col min="6" max="6" width="18.7109375" style="135" bestFit="1" customWidth="1"/>
    <col min="7" max="7" width="23" style="137" bestFit="1" customWidth="1"/>
    <col min="8" max="8" width="12.85546875" style="135" customWidth="1"/>
    <col min="9" max="9" width="13.42578125" style="135" customWidth="1"/>
    <col min="10" max="10" width="13.7109375" style="135" customWidth="1"/>
    <col min="11" max="11" width="15.7109375" style="135" customWidth="1"/>
    <col min="12" max="12" width="11" style="135" customWidth="1"/>
    <col min="13" max="13" width="22" style="135" customWidth="1"/>
    <col min="14" max="14" width="13.7109375" style="135" customWidth="1"/>
    <col min="15" max="15" width="14.42578125" style="135" customWidth="1"/>
    <col min="16" max="16" width="11.7109375" style="135" bestFit="1" customWidth="1"/>
    <col min="17" max="17" width="3.7109375" style="144" customWidth="1"/>
    <col min="18" max="18" width="15.85546875" style="135" customWidth="1"/>
    <col min="19" max="19" width="14.140625" style="135" customWidth="1"/>
    <col min="20" max="20" width="3.7109375" style="135" customWidth="1"/>
    <col min="21" max="21" width="11.7109375" style="135" bestFit="1" customWidth="1"/>
    <col min="22" max="22" width="14.85546875" style="135" bestFit="1" customWidth="1"/>
    <col min="23" max="23" width="11.7109375" style="135" bestFit="1" customWidth="1"/>
    <col min="24" max="24" width="14.28515625" style="135" customWidth="1"/>
    <col min="25" max="16384" width="9.140625" style="135"/>
  </cols>
  <sheetData>
    <row r="1" spans="1:24" ht="15.75" customHeight="1" x14ac:dyDescent="0.25">
      <c r="A1" s="132" t="s">
        <v>226</v>
      </c>
      <c r="T1" s="141"/>
    </row>
    <row r="2" spans="1:24" ht="15.75" customHeight="1" x14ac:dyDescent="0.25">
      <c r="A2" s="138" t="str">
        <f>'#4111 SLAM HS PB'!A2</f>
        <v>Federal Grant Allocations/Reimbursements as of: 06/30/2023</v>
      </c>
      <c r="B2" s="202"/>
      <c r="M2" s="140"/>
      <c r="N2" s="140"/>
      <c r="P2" s="141"/>
      <c r="Q2" s="147"/>
      <c r="R2" s="141"/>
      <c r="S2" s="141"/>
      <c r="T2" s="141"/>
    </row>
    <row r="3" spans="1:24" ht="15.75" customHeight="1" x14ac:dyDescent="0.25">
      <c r="A3" s="142" t="s">
        <v>225</v>
      </c>
      <c r="B3" s="132"/>
      <c r="D3" s="132"/>
      <c r="E3" s="132"/>
      <c r="P3" s="141"/>
      <c r="Q3" s="147"/>
      <c r="R3" s="141"/>
      <c r="S3" s="141"/>
      <c r="T3" s="141"/>
      <c r="U3" s="136"/>
      <c r="V3" s="143"/>
    </row>
    <row r="4" spans="1:24" ht="15.75" customHeight="1" x14ac:dyDescent="0.25">
      <c r="A4" s="132" t="s">
        <v>174</v>
      </c>
      <c r="M4" s="145"/>
      <c r="N4" s="145"/>
      <c r="O4" s="145"/>
      <c r="P4" s="146"/>
      <c r="Q4" s="145"/>
      <c r="R4" s="141"/>
      <c r="S4" s="141"/>
      <c r="T4" s="146"/>
      <c r="U4" s="574" t="s">
        <v>211</v>
      </c>
      <c r="V4" s="574"/>
      <c r="W4" s="574"/>
      <c r="X4" s="147"/>
    </row>
    <row r="5" spans="1:24" ht="15.75" thickBot="1" x14ac:dyDescent="0.3">
      <c r="H5" s="148"/>
      <c r="I5" s="148"/>
      <c r="M5" s="145"/>
      <c r="N5" s="145"/>
      <c r="O5" s="145"/>
      <c r="P5" s="146"/>
      <c r="Q5" s="145"/>
      <c r="R5" s="150"/>
      <c r="S5" s="150"/>
      <c r="T5" s="146"/>
      <c r="U5" s="577"/>
      <c r="V5" s="577"/>
      <c r="W5" s="577"/>
      <c r="X5" s="151"/>
    </row>
    <row r="6" spans="1:24" s="205" customFormat="1" ht="75.75" thickBot="1" x14ac:dyDescent="0.3">
      <c r="A6" s="152" t="s">
        <v>16</v>
      </c>
      <c r="B6" s="152" t="s">
        <v>258</v>
      </c>
      <c r="C6" s="152" t="s">
        <v>227</v>
      </c>
      <c r="D6" s="152" t="s">
        <v>96</v>
      </c>
      <c r="E6" s="152" t="s">
        <v>238</v>
      </c>
      <c r="F6" s="152" t="s">
        <v>3</v>
      </c>
      <c r="G6" s="152" t="s">
        <v>4</v>
      </c>
      <c r="H6" s="153" t="s">
        <v>356</v>
      </c>
      <c r="I6" s="153"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4" s="217" customFormat="1" ht="15.75" customHeight="1" x14ac:dyDescent="0.25">
      <c r="A7" s="160">
        <v>4253</v>
      </c>
      <c r="B7" s="217" t="s">
        <v>114</v>
      </c>
      <c r="C7" s="217" t="s">
        <v>108</v>
      </c>
      <c r="D7" s="160" t="s">
        <v>216</v>
      </c>
      <c r="E7" s="160" t="s">
        <v>240</v>
      </c>
      <c r="F7" s="160" t="s">
        <v>217</v>
      </c>
      <c r="G7" s="217" t="s">
        <v>7</v>
      </c>
      <c r="H7" s="324">
        <v>2.7199999999999998E-2</v>
      </c>
      <c r="I7" s="324">
        <v>0.15010000000000001</v>
      </c>
      <c r="J7" s="164">
        <v>45107</v>
      </c>
      <c r="K7" s="164">
        <v>45108</v>
      </c>
      <c r="L7" s="164">
        <v>44743</v>
      </c>
      <c r="M7" s="160" t="s">
        <v>212</v>
      </c>
      <c r="N7" s="438">
        <v>2160.75</v>
      </c>
      <c r="O7" s="560">
        <v>0</v>
      </c>
      <c r="P7" s="561">
        <f>N7+O7</f>
        <v>2160.75</v>
      </c>
      <c r="Q7" s="559"/>
      <c r="R7" s="438">
        <v>0</v>
      </c>
      <c r="S7" s="561">
        <f>P7-R7</f>
        <v>2160.75</v>
      </c>
      <c r="T7" s="558"/>
      <c r="U7" s="438">
        <v>2160.75</v>
      </c>
      <c r="V7" s="560">
        <v>0</v>
      </c>
      <c r="W7" s="568">
        <f>U7+V7</f>
        <v>2160.75</v>
      </c>
      <c r="X7" s="562">
        <f>S7-W7</f>
        <v>0</v>
      </c>
    </row>
    <row r="8" spans="1:24" ht="15.75" customHeight="1" x14ac:dyDescent="0.25">
      <c r="A8" s="137">
        <v>4457</v>
      </c>
      <c r="B8" s="135" t="s">
        <v>296</v>
      </c>
      <c r="C8" s="293" t="s">
        <v>200</v>
      </c>
      <c r="D8" s="137" t="s">
        <v>201</v>
      </c>
      <c r="E8" s="137" t="s">
        <v>267</v>
      </c>
      <c r="F8" s="137" t="s">
        <v>268</v>
      </c>
      <c r="G8" s="291" t="s">
        <v>7</v>
      </c>
      <c r="H8" s="300">
        <v>0.05</v>
      </c>
      <c r="I8" s="567">
        <v>0.15010000000000001</v>
      </c>
      <c r="J8" s="171">
        <v>45565</v>
      </c>
      <c r="K8" s="171">
        <v>45580</v>
      </c>
      <c r="L8" s="171">
        <v>44279</v>
      </c>
      <c r="M8" s="301" t="s">
        <v>312</v>
      </c>
      <c r="N8" s="399">
        <v>343.28000000000003</v>
      </c>
      <c r="O8" s="385">
        <v>0</v>
      </c>
      <c r="P8" s="386">
        <f>N8-O8</f>
        <v>343.28000000000003</v>
      </c>
      <c r="Q8" s="286"/>
      <c r="R8" s="399">
        <v>0</v>
      </c>
      <c r="S8" s="386">
        <f>P8-R8</f>
        <v>343.28000000000003</v>
      </c>
      <c r="T8" s="178"/>
      <c r="U8" s="399">
        <v>0</v>
      </c>
      <c r="V8" s="385">
        <v>0</v>
      </c>
      <c r="W8" s="484">
        <f>V8+U8</f>
        <v>0</v>
      </c>
      <c r="X8" s="458">
        <f>S8-W8</f>
        <v>343.28000000000003</v>
      </c>
    </row>
    <row r="9" spans="1:24" ht="15.75" customHeight="1" x14ac:dyDescent="0.25">
      <c r="A9" s="137">
        <v>4461</v>
      </c>
      <c r="B9" s="135" t="s">
        <v>288</v>
      </c>
      <c r="C9" s="293" t="s">
        <v>200</v>
      </c>
      <c r="D9" s="137" t="s">
        <v>201</v>
      </c>
      <c r="E9" s="137" t="s">
        <v>273</v>
      </c>
      <c r="F9" s="137" t="s">
        <v>274</v>
      </c>
      <c r="G9" s="291" t="s">
        <v>7</v>
      </c>
      <c r="H9" s="300">
        <v>0.05</v>
      </c>
      <c r="I9" s="567">
        <v>0.15010000000000001</v>
      </c>
      <c r="J9" s="171">
        <v>45565</v>
      </c>
      <c r="K9" s="171">
        <v>45580</v>
      </c>
      <c r="L9" s="171">
        <v>44279</v>
      </c>
      <c r="M9" s="301" t="s">
        <v>310</v>
      </c>
      <c r="N9" s="399">
        <v>449.54</v>
      </c>
      <c r="O9" s="385">
        <v>0</v>
      </c>
      <c r="P9" s="386">
        <f t="shared" ref="P9:P11" si="0">N9-O9</f>
        <v>449.54</v>
      </c>
      <c r="Q9" s="286"/>
      <c r="R9" s="399">
        <v>0</v>
      </c>
      <c r="S9" s="386">
        <f t="shared" ref="S9:S11" si="1">P9-R9</f>
        <v>449.54</v>
      </c>
      <c r="T9" s="178"/>
      <c r="U9" s="399">
        <v>0</v>
      </c>
      <c r="V9" s="385">
        <v>0</v>
      </c>
      <c r="W9" s="484">
        <f t="shared" ref="W9:W11" si="2">V9+U9</f>
        <v>0</v>
      </c>
      <c r="X9" s="458">
        <f>S9-W9</f>
        <v>449.54</v>
      </c>
    </row>
    <row r="10" spans="1:24" ht="15.75" customHeight="1" x14ac:dyDescent="0.25">
      <c r="A10" s="137">
        <v>4462</v>
      </c>
      <c r="B10" s="135" t="s">
        <v>289</v>
      </c>
      <c r="C10" s="293" t="s">
        <v>200</v>
      </c>
      <c r="D10" s="137" t="s">
        <v>201</v>
      </c>
      <c r="E10" s="137" t="s">
        <v>275</v>
      </c>
      <c r="F10" s="137" t="s">
        <v>276</v>
      </c>
      <c r="G10" s="291" t="s">
        <v>7</v>
      </c>
      <c r="H10" s="300">
        <v>0.05</v>
      </c>
      <c r="I10" s="567">
        <v>0.15010000000000001</v>
      </c>
      <c r="J10" s="171">
        <v>45565</v>
      </c>
      <c r="K10" s="171">
        <v>45580</v>
      </c>
      <c r="L10" s="171">
        <v>44279</v>
      </c>
      <c r="M10" s="301" t="s">
        <v>311</v>
      </c>
      <c r="N10" s="399">
        <v>568.54</v>
      </c>
      <c r="O10" s="385">
        <v>0</v>
      </c>
      <c r="P10" s="386">
        <f t="shared" si="0"/>
        <v>568.54</v>
      </c>
      <c r="Q10" s="286"/>
      <c r="R10" s="399">
        <v>0</v>
      </c>
      <c r="S10" s="386">
        <f t="shared" si="1"/>
        <v>568.54</v>
      </c>
      <c r="T10" s="178"/>
      <c r="U10" s="399">
        <v>0</v>
      </c>
      <c r="V10" s="385">
        <v>0</v>
      </c>
      <c r="W10" s="484">
        <f t="shared" si="2"/>
        <v>0</v>
      </c>
      <c r="X10" s="458">
        <f t="shared" ref="X10:X11" si="3">S10-W10</f>
        <v>568.54</v>
      </c>
    </row>
    <row r="11" spans="1:24" ht="15.75" customHeight="1" x14ac:dyDescent="0.25">
      <c r="A11" s="137">
        <v>4463</v>
      </c>
      <c r="B11" s="135" t="s">
        <v>290</v>
      </c>
      <c r="C11" s="293" t="s">
        <v>200</v>
      </c>
      <c r="D11" s="137" t="s">
        <v>201</v>
      </c>
      <c r="E11" s="137" t="s">
        <v>277</v>
      </c>
      <c r="F11" s="137" t="s">
        <v>278</v>
      </c>
      <c r="G11" s="291" t="s">
        <v>7</v>
      </c>
      <c r="H11" s="300">
        <v>0.05</v>
      </c>
      <c r="I11" s="567">
        <v>0.15010000000000001</v>
      </c>
      <c r="J11" s="171">
        <v>45565</v>
      </c>
      <c r="K11" s="171">
        <v>45580</v>
      </c>
      <c r="L11" s="171">
        <v>44279</v>
      </c>
      <c r="M11" s="301" t="s">
        <v>308</v>
      </c>
      <c r="N11" s="435">
        <v>1917.3</v>
      </c>
      <c r="O11" s="401">
        <v>0</v>
      </c>
      <c r="P11" s="402">
        <f t="shared" si="0"/>
        <v>1917.3</v>
      </c>
      <c r="Q11" s="286"/>
      <c r="R11" s="435">
        <v>0</v>
      </c>
      <c r="S11" s="402">
        <f t="shared" si="1"/>
        <v>1917.3</v>
      </c>
      <c r="T11" s="178"/>
      <c r="U11" s="435">
        <v>0</v>
      </c>
      <c r="V11" s="401">
        <v>0</v>
      </c>
      <c r="W11" s="485">
        <f t="shared" si="2"/>
        <v>0</v>
      </c>
      <c r="X11" s="488">
        <f t="shared" si="3"/>
        <v>1917.3</v>
      </c>
    </row>
    <row r="12" spans="1:24" ht="15.75" customHeight="1" thickBot="1" x14ac:dyDescent="0.3">
      <c r="A12" s="137"/>
      <c r="C12" s="238"/>
      <c r="D12" s="137"/>
      <c r="H12" s="137"/>
      <c r="I12" s="171"/>
      <c r="J12" s="201"/>
      <c r="K12" s="201" t="s">
        <v>91</v>
      </c>
      <c r="L12" s="175" t="s">
        <v>38</v>
      </c>
      <c r="M12" s="172"/>
      <c r="N12" s="406">
        <f>SUM(N8:N11)</f>
        <v>3278.66</v>
      </c>
      <c r="O12" s="417">
        <f t="shared" ref="O12:P12" si="4">SUM(O8:O11)</f>
        <v>0</v>
      </c>
      <c r="P12" s="407">
        <f t="shared" si="4"/>
        <v>3278.66</v>
      </c>
      <c r="Q12" s="133"/>
      <c r="R12" s="406">
        <f>SUM(R8:R11)</f>
        <v>0</v>
      </c>
      <c r="S12" s="407">
        <f>SUM(S8:S11)</f>
        <v>3278.66</v>
      </c>
      <c r="T12" s="178"/>
      <c r="U12" s="387">
        <f>SUM(U8:U11)</f>
        <v>0</v>
      </c>
      <c r="V12" s="417">
        <f>SUM(V8:V11)</f>
        <v>0</v>
      </c>
      <c r="W12" s="505">
        <f>SUM(W7:W11)</f>
        <v>2160.75</v>
      </c>
      <c r="X12" s="506">
        <f>SUM(X8:X11)</f>
        <v>3278.66</v>
      </c>
    </row>
    <row r="13" spans="1:24" ht="15.75" customHeight="1" thickTop="1" x14ac:dyDescent="0.25">
      <c r="C13" s="137"/>
      <c r="D13" s="137"/>
      <c r="I13" s="201"/>
      <c r="J13" s="201"/>
      <c r="K13" s="201"/>
      <c r="L13" s="175"/>
      <c r="M13" s="173"/>
      <c r="N13" s="173"/>
      <c r="O13" s="173"/>
      <c r="P13" s="173" t="s">
        <v>295</v>
      </c>
      <c r="Q13" s="166"/>
      <c r="R13" s="173"/>
      <c r="S13" s="173"/>
      <c r="T13" s="172"/>
      <c r="U13" s="141"/>
    </row>
    <row r="14" spans="1:24" ht="15.75" customHeight="1" x14ac:dyDescent="0.25">
      <c r="B14" s="132" t="s">
        <v>111</v>
      </c>
      <c r="C14" s="185"/>
      <c r="D14" s="185"/>
      <c r="T14" s="141"/>
      <c r="U14" s="141"/>
    </row>
    <row r="15" spans="1:24" ht="15.75" customHeight="1" x14ac:dyDescent="0.25">
      <c r="B15" s="576" t="s">
        <v>352</v>
      </c>
      <c r="C15" s="576"/>
      <c r="D15" s="576"/>
      <c r="E15" s="576"/>
      <c r="F15" s="576"/>
      <c r="G15" s="576"/>
      <c r="H15" s="576"/>
      <c r="I15" s="576"/>
      <c r="J15" s="576"/>
      <c r="K15" s="576"/>
      <c r="L15" s="576"/>
      <c r="M15" s="206"/>
      <c r="N15" s="206"/>
      <c r="O15" s="206"/>
      <c r="P15" s="206"/>
      <c r="Q15" s="206"/>
      <c r="R15" s="206"/>
      <c r="T15" s="141"/>
      <c r="U15" s="141"/>
    </row>
    <row r="16" spans="1:24" ht="15.75" customHeight="1" x14ac:dyDescent="0.25">
      <c r="B16" s="206"/>
      <c r="C16" s="206"/>
      <c r="D16" s="206"/>
      <c r="E16" s="206"/>
      <c r="F16" s="206"/>
      <c r="G16" s="180"/>
      <c r="H16" s="206"/>
      <c r="I16" s="206"/>
      <c r="J16" s="206"/>
      <c r="K16" s="206"/>
      <c r="L16" s="206"/>
      <c r="M16" s="206"/>
      <c r="N16" s="206"/>
      <c r="O16" s="206"/>
      <c r="P16" s="206"/>
      <c r="Q16" s="206"/>
      <c r="R16" s="206"/>
      <c r="T16" s="141"/>
      <c r="U16" s="141"/>
    </row>
    <row r="17" spans="2:24" ht="15.75" customHeight="1" x14ac:dyDescent="0.25">
      <c r="B17" s="576" t="s">
        <v>115</v>
      </c>
      <c r="C17" s="576"/>
      <c r="D17" s="576"/>
      <c r="E17" s="576"/>
      <c r="F17" s="576"/>
      <c r="G17" s="576"/>
      <c r="H17" s="576"/>
      <c r="I17" s="576"/>
      <c r="J17" s="576"/>
      <c r="K17" s="576"/>
      <c r="L17" s="576"/>
      <c r="M17" s="206"/>
      <c r="N17" s="206"/>
      <c r="O17" s="206"/>
      <c r="P17" s="206"/>
      <c r="Q17" s="206"/>
      <c r="R17" s="206"/>
      <c r="S17" s="206"/>
      <c r="T17" s="206"/>
      <c r="U17" s="206"/>
      <c r="V17" s="206"/>
      <c r="W17" s="206"/>
      <c r="X17" s="206"/>
    </row>
    <row r="18" spans="2:24" ht="15.75" customHeight="1" x14ac:dyDescent="0.25">
      <c r="B18" s="206"/>
      <c r="C18" s="206"/>
      <c r="D18" s="206"/>
      <c r="E18" s="206"/>
      <c r="F18" s="206"/>
      <c r="G18" s="180"/>
      <c r="H18" s="206"/>
      <c r="I18" s="206"/>
      <c r="J18" s="206"/>
      <c r="K18" s="206"/>
      <c r="L18" s="206"/>
      <c r="M18" s="206"/>
      <c r="N18" s="206"/>
      <c r="O18" s="206"/>
      <c r="P18" s="206"/>
      <c r="Q18" s="206"/>
      <c r="R18" s="206"/>
      <c r="S18" s="206"/>
      <c r="T18" s="206"/>
      <c r="U18" s="206"/>
      <c r="V18" s="206"/>
      <c r="W18" s="206"/>
      <c r="X18" s="206"/>
    </row>
    <row r="19" spans="2:24" ht="15.75" customHeight="1" x14ac:dyDescent="0.25">
      <c r="B19" s="576" t="s">
        <v>139</v>
      </c>
      <c r="C19" s="576"/>
      <c r="D19" s="576"/>
      <c r="E19" s="576"/>
      <c r="F19" s="576"/>
      <c r="G19" s="576"/>
      <c r="H19" s="576"/>
      <c r="I19" s="576"/>
      <c r="J19" s="576"/>
      <c r="K19" s="576"/>
      <c r="L19" s="576"/>
      <c r="M19" s="206"/>
      <c r="N19" s="206"/>
      <c r="O19" s="206"/>
      <c r="P19" s="206"/>
      <c r="Q19" s="206"/>
      <c r="R19" s="206"/>
      <c r="S19" s="206"/>
      <c r="T19" s="141"/>
      <c r="U19" s="141"/>
    </row>
    <row r="20" spans="2:24" ht="15.75" customHeight="1" x14ac:dyDescent="0.25">
      <c r="B20" s="206"/>
      <c r="C20" s="206"/>
      <c r="D20" s="206"/>
      <c r="E20" s="206"/>
      <c r="F20" s="206"/>
      <c r="G20" s="180"/>
      <c r="H20" s="206"/>
      <c r="I20" s="206"/>
      <c r="J20" s="206"/>
      <c r="K20" s="206"/>
      <c r="L20" s="206"/>
      <c r="M20" s="206"/>
      <c r="N20" s="206"/>
      <c r="O20" s="206"/>
      <c r="P20" s="206"/>
      <c r="Q20" s="206"/>
      <c r="R20" s="206"/>
      <c r="S20" s="206"/>
      <c r="T20" s="141"/>
      <c r="U20" s="141"/>
    </row>
    <row r="21" spans="2:24" ht="15.75" customHeight="1" x14ac:dyDescent="0.25">
      <c r="B21" s="589" t="s">
        <v>138</v>
      </c>
      <c r="C21" s="576"/>
      <c r="D21" s="576"/>
      <c r="E21" s="576"/>
      <c r="F21" s="576"/>
      <c r="T21" s="141"/>
      <c r="U21" s="141"/>
    </row>
    <row r="22" spans="2:24" ht="15.75" customHeight="1" x14ac:dyDescent="0.25">
      <c r="B22" s="179"/>
      <c r="C22" s="179"/>
      <c r="D22" s="179"/>
      <c r="E22" s="179"/>
      <c r="T22" s="141"/>
      <c r="U22" s="141"/>
    </row>
    <row r="23" spans="2:24" ht="15.75" customHeight="1" x14ac:dyDescent="0.25">
      <c r="B23" s="131" t="s">
        <v>98</v>
      </c>
      <c r="C23" s="183" t="s">
        <v>101</v>
      </c>
      <c r="D23" s="183" t="s">
        <v>102</v>
      </c>
      <c r="E23" s="179"/>
      <c r="N23" s="183"/>
      <c r="O23" s="183"/>
      <c r="T23" s="141"/>
      <c r="U23" s="141"/>
    </row>
    <row r="24" spans="2:24" ht="15.75" customHeight="1" x14ac:dyDescent="0.25">
      <c r="B24" s="176" t="s">
        <v>300</v>
      </c>
      <c r="C24" s="185" t="s">
        <v>234</v>
      </c>
      <c r="D24" s="185" t="s">
        <v>235</v>
      </c>
      <c r="E24" s="179"/>
      <c r="T24" s="141"/>
      <c r="U24" s="141"/>
    </row>
    <row r="25" spans="2:24" ht="15.75" customHeight="1" x14ac:dyDescent="0.25">
      <c r="C25" s="185"/>
      <c r="D25" s="185"/>
      <c r="T25" s="141"/>
      <c r="U25" s="141"/>
    </row>
    <row r="26" spans="2:24" ht="15.75" customHeight="1" x14ac:dyDescent="0.25">
      <c r="C26" s="185"/>
      <c r="D26" s="185"/>
      <c r="T26" s="141"/>
      <c r="U26" s="141"/>
    </row>
    <row r="27" spans="2:24" ht="15.75" customHeight="1" x14ac:dyDescent="0.25">
      <c r="T27" s="141"/>
      <c r="U27" s="141"/>
    </row>
    <row r="28" spans="2:24" ht="15.75" customHeight="1" x14ac:dyDescent="0.25">
      <c r="C28" s="185"/>
      <c r="D28" s="185"/>
      <c r="T28" s="141"/>
      <c r="U28" s="141"/>
    </row>
    <row r="29" spans="2:24" ht="15.75" customHeight="1" x14ac:dyDescent="0.25">
      <c r="B29" s="572" t="s">
        <v>214</v>
      </c>
      <c r="C29" s="572"/>
      <c r="D29" s="572"/>
      <c r="E29" s="572"/>
      <c r="F29" s="572"/>
      <c r="G29" s="572"/>
      <c r="H29" s="572"/>
      <c r="I29" s="141"/>
      <c r="J29" s="141"/>
      <c r="K29" s="141"/>
      <c r="L29" s="141"/>
      <c r="M29" s="141"/>
      <c r="N29" s="141"/>
      <c r="O29" s="141"/>
      <c r="P29" s="141"/>
      <c r="Q29" s="147"/>
      <c r="R29" s="141"/>
      <c r="S29" s="141"/>
      <c r="T29" s="141"/>
      <c r="U29" s="141"/>
    </row>
    <row r="30" spans="2:24" ht="15.75" customHeight="1" x14ac:dyDescent="0.25">
      <c r="B30" s="128" t="s">
        <v>215</v>
      </c>
      <c r="C30" s="185"/>
      <c r="D30" s="185"/>
      <c r="I30" s="141"/>
      <c r="J30" s="141"/>
      <c r="K30" s="141"/>
      <c r="L30" s="141"/>
      <c r="M30" s="141"/>
      <c r="N30" s="141"/>
      <c r="O30" s="141"/>
      <c r="P30" s="141"/>
      <c r="Q30" s="147"/>
      <c r="R30" s="141"/>
      <c r="S30" s="141"/>
      <c r="T30" s="141"/>
      <c r="U30" s="141"/>
    </row>
    <row r="31" spans="2:24" ht="15.75" customHeight="1" x14ac:dyDescent="0.25">
      <c r="B31" s="207"/>
      <c r="C31" s="208"/>
      <c r="D31" s="208"/>
      <c r="E31" s="141"/>
      <c r="F31" s="141"/>
      <c r="G31" s="208"/>
      <c r="H31" s="141"/>
      <c r="I31" s="141"/>
      <c r="J31" s="141"/>
      <c r="K31" s="141"/>
      <c r="L31" s="141"/>
      <c r="M31" s="141"/>
      <c r="N31" s="141"/>
      <c r="O31" s="141"/>
      <c r="P31" s="141"/>
      <c r="Q31" s="147"/>
      <c r="R31" s="141"/>
      <c r="S31" s="141"/>
      <c r="T31" s="141"/>
      <c r="U31" s="141"/>
    </row>
    <row r="32" spans="2:24" ht="15.75" customHeight="1" x14ac:dyDescent="0.25">
      <c r="B32" s="209"/>
      <c r="C32" s="189"/>
      <c r="D32" s="189"/>
      <c r="E32" s="187"/>
      <c r="F32" s="187"/>
      <c r="G32" s="189"/>
      <c r="H32" s="187"/>
      <c r="I32" s="187"/>
      <c r="J32" s="187"/>
      <c r="K32" s="187"/>
      <c r="L32" s="187"/>
      <c r="M32" s="187"/>
      <c r="N32" s="187"/>
      <c r="O32" s="187"/>
      <c r="P32" s="187"/>
      <c r="Q32" s="210"/>
      <c r="R32" s="302" t="s">
        <v>355</v>
      </c>
      <c r="S32" s="190"/>
      <c r="T32" s="303"/>
    </row>
    <row r="33" spans="2:20" ht="15.75" customHeight="1" x14ac:dyDescent="0.25">
      <c r="B33" s="191" t="s">
        <v>354</v>
      </c>
      <c r="C33" s="193" t="s">
        <v>2</v>
      </c>
      <c r="D33" s="193"/>
      <c r="E33" s="193" t="s">
        <v>34</v>
      </c>
      <c r="F33" s="193" t="s">
        <v>35</v>
      </c>
      <c r="G33" s="193"/>
      <c r="H33" s="193"/>
      <c r="I33" s="193"/>
      <c r="J33" s="193"/>
      <c r="K33" s="193"/>
      <c r="L33" s="193" t="s">
        <v>36</v>
      </c>
      <c r="M33" s="193" t="s">
        <v>37</v>
      </c>
      <c r="N33" s="194"/>
      <c r="O33" s="194"/>
      <c r="P33" s="194"/>
      <c r="Q33" s="211"/>
      <c r="R33" s="195" t="s">
        <v>81</v>
      </c>
      <c r="S33" s="196"/>
      <c r="T33" s="304"/>
    </row>
    <row r="34" spans="2:20" ht="15.75" customHeight="1" x14ac:dyDescent="0.25">
      <c r="B34" s="197"/>
      <c r="C34" s="146"/>
      <c r="D34" s="146"/>
      <c r="E34" s="146"/>
      <c r="F34" s="146"/>
      <c r="G34" s="146"/>
      <c r="H34" s="146"/>
      <c r="I34" s="146"/>
      <c r="J34" s="146"/>
      <c r="K34" s="146"/>
      <c r="L34" s="146"/>
      <c r="M34" s="146"/>
      <c r="N34" s="136"/>
      <c r="O34" s="136"/>
      <c r="P34" s="136"/>
      <c r="Q34" s="212"/>
    </row>
    <row r="35" spans="2:20" ht="15.75" customHeight="1" x14ac:dyDescent="0.25">
      <c r="B35" s="197"/>
      <c r="C35" s="146"/>
      <c r="D35" s="146"/>
      <c r="E35" s="146"/>
      <c r="F35" s="146"/>
      <c r="G35" s="146"/>
      <c r="H35" s="146"/>
      <c r="I35" s="146"/>
      <c r="J35" s="146"/>
      <c r="K35" s="146"/>
      <c r="L35" s="146"/>
      <c r="M35" s="146"/>
      <c r="N35" s="136"/>
      <c r="O35" s="136"/>
      <c r="P35" s="136"/>
      <c r="Q35" s="212"/>
      <c r="R35" s="305"/>
      <c r="S35" s="306"/>
      <c r="T35" s="306"/>
    </row>
    <row r="36" spans="2:20" ht="15.75" customHeight="1" x14ac:dyDescent="0.25">
      <c r="B36" s="147"/>
      <c r="C36" s="146"/>
      <c r="D36" s="146"/>
      <c r="E36" s="146"/>
    </row>
    <row r="37" spans="2:20" ht="15.75" customHeight="1" x14ac:dyDescent="0.25">
      <c r="B37" s="147"/>
      <c r="C37" s="146"/>
      <c r="D37" s="146"/>
      <c r="E37" s="146"/>
    </row>
    <row r="38" spans="2:20" ht="15.75" customHeight="1" x14ac:dyDescent="0.25">
      <c r="B38" s="213"/>
      <c r="C38" s="214"/>
      <c r="D38" s="214"/>
      <c r="E38" s="215"/>
      <c r="F38" s="216"/>
      <c r="G38" s="216"/>
      <c r="H38" s="216"/>
      <c r="I38" s="216"/>
      <c r="J38" s="216"/>
      <c r="K38" s="216"/>
      <c r="L38" s="164"/>
      <c r="M38" s="217"/>
      <c r="N38" s="218"/>
      <c r="O38" s="218"/>
      <c r="P38" s="218"/>
      <c r="Q38" s="218"/>
    </row>
    <row r="39" spans="2:20" ht="15.75" customHeight="1" x14ac:dyDescent="0.25">
      <c r="B39" s="213"/>
      <c r="C39" s="214"/>
      <c r="D39" s="214"/>
      <c r="E39" s="215"/>
      <c r="F39" s="216"/>
      <c r="G39" s="216"/>
      <c r="H39" s="216"/>
      <c r="I39" s="216"/>
      <c r="J39" s="216"/>
      <c r="K39" s="216"/>
      <c r="L39" s="164"/>
      <c r="M39" s="217"/>
      <c r="N39" s="218"/>
      <c r="O39" s="218"/>
      <c r="P39" s="218"/>
      <c r="Q39" s="218"/>
    </row>
    <row r="40" spans="2:20" ht="15.75" customHeight="1" x14ac:dyDescent="0.25">
      <c r="B40" s="213"/>
      <c r="C40" s="214"/>
      <c r="D40" s="214"/>
      <c r="E40" s="215"/>
      <c r="F40" s="216"/>
      <c r="G40" s="216"/>
      <c r="H40" s="216"/>
      <c r="I40" s="216"/>
      <c r="J40" s="216"/>
      <c r="K40" s="216"/>
      <c r="L40" s="164"/>
      <c r="M40" s="217"/>
      <c r="N40" s="218"/>
      <c r="O40" s="218"/>
      <c r="P40" s="218"/>
      <c r="Q40" s="218"/>
    </row>
    <row r="41" spans="2:20" ht="15.75" customHeight="1" x14ac:dyDescent="0.25">
      <c r="B41" s="213"/>
      <c r="C41" s="214"/>
      <c r="D41" s="214"/>
      <c r="E41" s="215"/>
      <c r="F41" s="216"/>
      <c r="G41" s="216"/>
      <c r="H41" s="216"/>
      <c r="I41" s="216"/>
      <c r="J41" s="216"/>
      <c r="K41" s="216"/>
      <c r="L41" s="164"/>
      <c r="M41" s="217"/>
      <c r="N41" s="218"/>
      <c r="O41" s="218"/>
      <c r="P41" s="218"/>
      <c r="Q41" s="218"/>
    </row>
    <row r="42" spans="2:20" ht="15.75" customHeight="1" x14ac:dyDescent="0.25"/>
    <row r="43" spans="2:20" ht="15.75" customHeight="1" x14ac:dyDescent="0.25"/>
    <row r="44" spans="2:20" ht="15.75" customHeight="1" x14ac:dyDescent="0.25"/>
    <row r="45" spans="2:20" ht="15.75" customHeight="1" x14ac:dyDescent="0.25"/>
    <row r="46" spans="2:20" ht="15.75" customHeight="1" x14ac:dyDescent="0.25"/>
    <row r="47" spans="2:20" ht="15.75" customHeight="1" x14ac:dyDescent="0.25"/>
    <row r="48" spans="2:20" ht="15.75" customHeight="1" x14ac:dyDescent="0.25"/>
    <row r="49" spans="2:23" ht="15.75" customHeight="1" x14ac:dyDescent="0.25"/>
    <row r="50" spans="2:23" ht="15.75" customHeight="1" x14ac:dyDescent="0.25"/>
    <row r="51" spans="2:23" ht="15.75" customHeight="1" x14ac:dyDescent="0.25"/>
    <row r="52" spans="2:23" ht="15.75" customHeight="1" x14ac:dyDescent="0.25">
      <c r="B52" s="144"/>
      <c r="C52" s="144"/>
      <c r="D52" s="144"/>
      <c r="E52" s="144"/>
      <c r="F52" s="144"/>
      <c r="G52" s="160"/>
      <c r="H52" s="144"/>
      <c r="I52" s="144"/>
      <c r="J52" s="144"/>
      <c r="K52" s="144"/>
      <c r="L52" s="144"/>
      <c r="M52" s="144"/>
      <c r="N52" s="144"/>
      <c r="O52" s="144"/>
      <c r="P52" s="144"/>
      <c r="R52" s="144"/>
      <c r="S52" s="144"/>
      <c r="T52" s="144"/>
      <c r="U52" s="144"/>
      <c r="V52" s="135" t="s">
        <v>301</v>
      </c>
      <c r="W52" s="173">
        <f>W12</f>
        <v>2160.75</v>
      </c>
    </row>
    <row r="53" spans="2:23" ht="15.75" customHeight="1" x14ac:dyDescent="0.25">
      <c r="B53" s="144"/>
      <c r="C53" s="144"/>
      <c r="D53" s="144"/>
      <c r="E53" s="144"/>
      <c r="F53" s="144"/>
      <c r="G53" s="160"/>
      <c r="H53" s="144"/>
      <c r="I53" s="144"/>
      <c r="J53" s="144"/>
      <c r="K53" s="144"/>
      <c r="L53" s="144"/>
      <c r="M53" s="144"/>
      <c r="N53" s="144"/>
      <c r="O53" s="144"/>
      <c r="P53" s="166"/>
      <c r="R53" s="144"/>
      <c r="S53" s="144"/>
      <c r="T53" s="166"/>
      <c r="U53" s="144"/>
    </row>
    <row r="54" spans="2:23" ht="15.75" customHeight="1" x14ac:dyDescent="0.25">
      <c r="B54" s="144"/>
      <c r="C54" s="144"/>
      <c r="D54" s="144"/>
      <c r="E54" s="144"/>
      <c r="F54" s="144"/>
      <c r="G54" s="160"/>
      <c r="H54" s="144"/>
      <c r="I54" s="144"/>
      <c r="J54" s="144"/>
      <c r="K54" s="144"/>
      <c r="L54" s="144"/>
      <c r="M54" s="144"/>
      <c r="N54" s="144"/>
      <c r="O54" s="144"/>
      <c r="P54" s="144"/>
      <c r="R54" s="144"/>
      <c r="S54" s="144"/>
      <c r="T54" s="144"/>
      <c r="U54" s="144"/>
    </row>
    <row r="55" spans="2:23" ht="15.75" customHeight="1" x14ac:dyDescent="0.25">
      <c r="B55" s="144"/>
      <c r="C55" s="144"/>
      <c r="D55" s="144"/>
      <c r="E55" s="144"/>
      <c r="F55" s="144"/>
      <c r="G55" s="160"/>
      <c r="H55" s="144"/>
      <c r="I55" s="144"/>
      <c r="J55" s="144"/>
      <c r="K55" s="144"/>
      <c r="L55" s="144"/>
      <c r="M55" s="144"/>
      <c r="N55" s="144"/>
      <c r="O55" s="144"/>
      <c r="P55" s="144"/>
      <c r="R55" s="144"/>
      <c r="S55" s="144"/>
      <c r="T55" s="144"/>
      <c r="U55" s="144"/>
    </row>
    <row r="56" spans="2:23" ht="15.75" customHeight="1" x14ac:dyDescent="0.25">
      <c r="B56" s="144"/>
      <c r="C56" s="144"/>
      <c r="D56" s="144"/>
      <c r="E56" s="144"/>
      <c r="F56" s="144"/>
      <c r="G56" s="160"/>
      <c r="H56" s="144"/>
      <c r="I56" s="144"/>
      <c r="J56" s="144"/>
      <c r="K56" s="144"/>
      <c r="L56" s="144"/>
      <c r="M56" s="144"/>
      <c r="N56" s="144"/>
      <c r="O56" s="144"/>
      <c r="P56" s="144"/>
      <c r="R56" s="144"/>
      <c r="S56" s="144"/>
      <c r="T56" s="144"/>
      <c r="U56" s="144"/>
    </row>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29:H29"/>
    <mergeCell ref="B21:F21"/>
    <mergeCell ref="B17:L17"/>
    <mergeCell ref="B15:L15"/>
    <mergeCell ref="B19:L19"/>
  </mergeCells>
  <conditionalFormatting sqref="A7:P11 U7:X11 R7:S11">
    <cfRule type="expression" dxfId="0" priority="1">
      <formula>MOD(ROW(),2)=0</formula>
    </cfRule>
  </conditionalFormatting>
  <hyperlinks>
    <hyperlink ref="B21" r:id="rId1"/>
  </hyperlinks>
  <printOptions horizontalCentered="1" gridLines="1"/>
  <pageMargins left="0" right="0" top="0.75" bottom="0.75" header="0.3" footer="0.3"/>
  <pageSetup scale="49"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Z1048568"/>
  <sheetViews>
    <sheetView showGridLines="0" zoomScale="80" zoomScaleNormal="80" workbookViewId="0">
      <pane xSplit="2" ySplit="6" topLeftCell="J7" activePane="bottomRight" state="frozen"/>
      <selection activeCell="H1" sqref="H1:I1048576"/>
      <selection pane="topRight" activeCell="H1" sqref="H1:I1048576"/>
      <selection pane="bottomLeft" activeCell="H1" sqref="H1:I1048576"/>
      <selection pane="bottomRight" activeCell="Y7" sqref="Y7:Y17"/>
    </sheetView>
  </sheetViews>
  <sheetFormatPr defaultColWidth="9.140625" defaultRowHeight="15" x14ac:dyDescent="0.25"/>
  <cols>
    <col min="1" max="1" width="7.85546875" style="135" customWidth="1"/>
    <col min="2" max="2" width="68.28515625" style="135" bestFit="1" customWidth="1"/>
    <col min="3" max="3" width="36.28515625" style="135" customWidth="1"/>
    <col min="4" max="4" width="15.28515625" style="135" customWidth="1"/>
    <col min="5" max="5" width="13.7109375" style="135" customWidth="1"/>
    <col min="6" max="6" width="19.140625" style="135" customWidth="1"/>
    <col min="7" max="7" width="24" style="135" customWidth="1"/>
    <col min="8" max="8" width="11.28515625" style="137" customWidth="1"/>
    <col min="9" max="9" width="13.42578125" style="137" customWidth="1"/>
    <col min="10" max="10" width="14.42578125" style="135" customWidth="1"/>
    <col min="11" max="11" width="17.28515625" style="135" customWidth="1"/>
    <col min="12" max="12" width="10.42578125" style="135" customWidth="1"/>
    <col min="13" max="13" width="21.28515625" style="135" customWidth="1"/>
    <col min="14" max="14" width="17.7109375" style="135" customWidth="1"/>
    <col min="15" max="15" width="13.42578125" style="135" customWidth="1"/>
    <col min="16" max="16" width="17.7109375" style="135" customWidth="1"/>
    <col min="17" max="17" width="3.7109375" style="135" customWidth="1"/>
    <col min="18" max="18" width="15.85546875" style="135" customWidth="1"/>
    <col min="19" max="19" width="16.42578125" style="135" customWidth="1"/>
    <col min="20" max="20" width="3.7109375" style="135" customWidth="1"/>
    <col min="21" max="21" width="14.85546875" style="135" customWidth="1"/>
    <col min="22" max="22" width="16.7109375" style="135" customWidth="1"/>
    <col min="23" max="23" width="15.140625" style="135" customWidth="1"/>
    <col min="24" max="24" width="14.28515625" style="135" customWidth="1"/>
    <col min="25" max="25" width="14" style="135" customWidth="1"/>
    <col min="26" max="26" width="23" style="135" bestFit="1" customWidth="1"/>
    <col min="27" max="16384" width="9.140625" style="135"/>
  </cols>
  <sheetData>
    <row r="1" spans="1:26" ht="15.75" customHeight="1" x14ac:dyDescent="0.25">
      <c r="A1" s="132" t="s">
        <v>177</v>
      </c>
    </row>
    <row r="2" spans="1:26" ht="15.75" customHeight="1" x14ac:dyDescent="0.25">
      <c r="A2" s="138" t="str">
        <f>'#1571 South Tech Academy'!A2</f>
        <v>Federal Grant Allocations/Reimbursements as of: 06/30/2023</v>
      </c>
      <c r="B2" s="202"/>
      <c r="N2" s="140"/>
      <c r="O2" s="140"/>
      <c r="Q2" s="141"/>
      <c r="R2" s="141"/>
      <c r="S2" s="141"/>
      <c r="T2" s="141"/>
    </row>
    <row r="3" spans="1:26" ht="15.75" customHeight="1" x14ac:dyDescent="0.25">
      <c r="A3" s="142" t="s">
        <v>47</v>
      </c>
      <c r="B3" s="132"/>
      <c r="D3" s="132"/>
      <c r="E3" s="132"/>
      <c r="F3" s="132"/>
      <c r="Q3" s="141"/>
      <c r="R3" s="141"/>
      <c r="S3" s="141"/>
      <c r="T3" s="141"/>
      <c r="U3" s="136"/>
      <c r="V3" s="143"/>
    </row>
    <row r="4" spans="1:26" ht="15.75" customHeight="1" x14ac:dyDescent="0.25">
      <c r="A4" s="132" t="s">
        <v>147</v>
      </c>
      <c r="N4" s="253"/>
      <c r="O4" s="253"/>
      <c r="P4" s="253"/>
      <c r="Q4" s="146"/>
      <c r="R4" s="141"/>
      <c r="S4" s="141"/>
      <c r="T4" s="146"/>
      <c r="U4" s="574" t="s">
        <v>211</v>
      </c>
      <c r="V4" s="574"/>
      <c r="W4" s="574"/>
      <c r="X4" s="148"/>
      <c r="Y4" s="147"/>
    </row>
    <row r="5" spans="1:26" ht="15.75" thickBot="1" x14ac:dyDescent="0.3">
      <c r="A5" s="137"/>
      <c r="H5" s="148"/>
      <c r="I5" s="148"/>
      <c r="N5" s="253"/>
      <c r="O5" s="253"/>
      <c r="P5" s="253"/>
      <c r="Q5" s="146"/>
      <c r="R5" s="150"/>
      <c r="S5" s="150"/>
      <c r="T5" s="146"/>
      <c r="U5" s="573"/>
      <c r="V5" s="573"/>
      <c r="W5" s="573"/>
      <c r="X5" s="146"/>
      <c r="Y5" s="151"/>
    </row>
    <row r="6" spans="1:26" ht="75.75"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204"/>
      <c r="R6" s="154" t="s">
        <v>256</v>
      </c>
      <c r="S6" s="155" t="s">
        <v>257</v>
      </c>
      <c r="T6" s="204"/>
      <c r="U6" s="363" t="s">
        <v>263</v>
      </c>
      <c r="V6" s="364" t="s">
        <v>350</v>
      </c>
      <c r="W6" s="365" t="s">
        <v>351</v>
      </c>
      <c r="X6" s="410" t="s">
        <v>342</v>
      </c>
      <c r="Y6" s="159" t="str">
        <f>'#1571 South Tech Academy'!X6</f>
        <v>Available Budget as of 06/30/2023</v>
      </c>
      <c r="Z6" s="247"/>
    </row>
    <row r="7" spans="1:26" ht="15.75" customHeight="1" x14ac:dyDescent="0.25">
      <c r="A7" s="137">
        <v>4201</v>
      </c>
      <c r="B7" s="135" t="s">
        <v>326</v>
      </c>
      <c r="C7" s="392" t="s">
        <v>95</v>
      </c>
      <c r="D7" s="185" t="s">
        <v>218</v>
      </c>
      <c r="E7" s="185" t="s">
        <v>253</v>
      </c>
      <c r="F7" s="135" t="s">
        <v>219</v>
      </c>
      <c r="G7" s="135" t="s">
        <v>7</v>
      </c>
      <c r="H7" s="300">
        <v>2.7199999999999998E-2</v>
      </c>
      <c r="I7" s="300">
        <v>0.15010000000000001</v>
      </c>
      <c r="J7" s="171">
        <v>45107</v>
      </c>
      <c r="K7" s="171">
        <v>45108</v>
      </c>
      <c r="L7" s="171">
        <v>44743</v>
      </c>
      <c r="M7" s="137" t="s">
        <v>212</v>
      </c>
      <c r="N7" s="396">
        <v>5778</v>
      </c>
      <c r="O7" s="397">
        <f>6513-5778+3575</f>
        <v>4310</v>
      </c>
      <c r="P7" s="398">
        <f>N7+O7</f>
        <v>10088</v>
      </c>
      <c r="Q7" s="130"/>
      <c r="R7" s="403">
        <v>0</v>
      </c>
      <c r="S7" s="404">
        <f t="shared" ref="S7:S17" si="0">P7-R7</f>
        <v>10088</v>
      </c>
      <c r="T7" s="286"/>
      <c r="U7" s="403">
        <v>8626.9500000000007</v>
      </c>
      <c r="V7" s="408">
        <v>0</v>
      </c>
      <c r="W7" s="408">
        <f>U7+V7</f>
        <v>8626.9500000000007</v>
      </c>
      <c r="X7" s="482">
        <v>0</v>
      </c>
      <c r="Y7" s="487">
        <f>S7-W7</f>
        <v>1461.0499999999993</v>
      </c>
    </row>
    <row r="8" spans="1:26" ht="15.75" customHeight="1" x14ac:dyDescent="0.25">
      <c r="A8" s="137">
        <v>4253</v>
      </c>
      <c r="B8" s="135" t="s">
        <v>114</v>
      </c>
      <c r="C8" s="293" t="s">
        <v>108</v>
      </c>
      <c r="D8" s="137" t="s">
        <v>216</v>
      </c>
      <c r="E8" s="137" t="s">
        <v>240</v>
      </c>
      <c r="F8" s="135" t="s">
        <v>217</v>
      </c>
      <c r="G8" s="135" t="s">
        <v>7</v>
      </c>
      <c r="H8" s="300">
        <v>2.7199999999999998E-2</v>
      </c>
      <c r="I8" s="300">
        <v>0.15010000000000001</v>
      </c>
      <c r="J8" s="171">
        <f t="shared" ref="J8:M8" si="1">J7</f>
        <v>45107</v>
      </c>
      <c r="K8" s="171">
        <f t="shared" si="1"/>
        <v>45108</v>
      </c>
      <c r="L8" s="171">
        <f t="shared" si="1"/>
        <v>44743</v>
      </c>
      <c r="M8" s="137" t="str">
        <f t="shared" si="1"/>
        <v>07/01/22 - 06/30/23</v>
      </c>
      <c r="N8" s="399">
        <v>78894.570000000007</v>
      </c>
      <c r="O8" s="385">
        <v>57712.7</v>
      </c>
      <c r="P8" s="386">
        <f t="shared" ref="P8:P17" si="2">N8+O8</f>
        <v>136607.27000000002</v>
      </c>
      <c r="Q8" s="130"/>
      <c r="R8" s="384">
        <v>0</v>
      </c>
      <c r="S8" s="390">
        <f t="shared" si="0"/>
        <v>136607.27000000002</v>
      </c>
      <c r="T8" s="133"/>
      <c r="U8" s="384">
        <v>136607.26999999999</v>
      </c>
      <c r="V8" s="391">
        <v>0</v>
      </c>
      <c r="W8" s="391">
        <f t="shared" ref="W8:W13" si="3">U8+V8</f>
        <v>136607.26999999999</v>
      </c>
      <c r="X8" s="483">
        <v>0</v>
      </c>
      <c r="Y8" s="442">
        <f t="shared" ref="Y8:Y17" si="4">S8-W8</f>
        <v>0</v>
      </c>
    </row>
    <row r="9" spans="1:26" ht="15.75" customHeight="1" x14ac:dyDescent="0.25">
      <c r="A9" s="137">
        <v>4427</v>
      </c>
      <c r="B9" s="135" t="s">
        <v>193</v>
      </c>
      <c r="C9" s="293" t="s">
        <v>305</v>
      </c>
      <c r="D9" s="137" t="s">
        <v>183</v>
      </c>
      <c r="E9" s="137" t="s">
        <v>249</v>
      </c>
      <c r="F9" s="135" t="s">
        <v>195</v>
      </c>
      <c r="G9" s="135" t="s">
        <v>7</v>
      </c>
      <c r="H9" s="300">
        <v>2.7199999999999998E-2</v>
      </c>
      <c r="I9" s="300">
        <v>0.15010000000000001</v>
      </c>
      <c r="J9" s="171">
        <v>45199</v>
      </c>
      <c r="K9" s="171">
        <v>45214</v>
      </c>
      <c r="L9" s="171">
        <v>44201</v>
      </c>
      <c r="M9" s="137" t="s">
        <v>191</v>
      </c>
      <c r="N9" s="384">
        <v>3055.83</v>
      </c>
      <c r="O9" s="385">
        <v>0</v>
      </c>
      <c r="P9" s="386">
        <f t="shared" si="2"/>
        <v>3055.83</v>
      </c>
      <c r="Q9" s="130"/>
      <c r="R9" s="384">
        <v>2515</v>
      </c>
      <c r="S9" s="390">
        <f t="shared" si="0"/>
        <v>540.82999999999993</v>
      </c>
      <c r="T9" s="133"/>
      <c r="U9" s="384">
        <v>540.83000000000004</v>
      </c>
      <c r="V9" s="391">
        <v>0</v>
      </c>
      <c r="W9" s="391">
        <f t="shared" si="3"/>
        <v>540.83000000000004</v>
      </c>
      <c r="X9" s="483">
        <v>0</v>
      </c>
      <c r="Y9" s="442">
        <f>S9-W9</f>
        <v>0</v>
      </c>
    </row>
    <row r="10" spans="1:26" ht="15.75" customHeight="1" x14ac:dyDescent="0.25">
      <c r="A10" s="137">
        <v>4452</v>
      </c>
      <c r="B10" s="135" t="s">
        <v>204</v>
      </c>
      <c r="C10" s="293" t="s">
        <v>200</v>
      </c>
      <c r="D10" s="137" t="s">
        <v>201</v>
      </c>
      <c r="E10" s="137" t="s">
        <v>245</v>
      </c>
      <c r="F10" s="135" t="s">
        <v>205</v>
      </c>
      <c r="G10" s="135" t="s">
        <v>7</v>
      </c>
      <c r="H10" s="300">
        <v>0.05</v>
      </c>
      <c r="I10" s="300">
        <v>0.15010000000000001</v>
      </c>
      <c r="J10" s="171">
        <v>45565</v>
      </c>
      <c r="K10" s="171">
        <v>45580</v>
      </c>
      <c r="L10" s="171">
        <v>44279</v>
      </c>
      <c r="M10" s="137" t="s">
        <v>203</v>
      </c>
      <c r="N10" s="384">
        <v>26171.51</v>
      </c>
      <c r="O10" s="385">
        <v>4.0999999999999996</v>
      </c>
      <c r="P10" s="386">
        <f>N10+O10</f>
        <v>26175.609999999997</v>
      </c>
      <c r="Q10" s="130"/>
      <c r="R10" s="384">
        <v>0</v>
      </c>
      <c r="S10" s="390">
        <f t="shared" si="0"/>
        <v>26175.609999999997</v>
      </c>
      <c r="T10" s="133"/>
      <c r="U10" s="384">
        <v>0</v>
      </c>
      <c r="V10" s="391">
        <v>0</v>
      </c>
      <c r="W10" s="391">
        <f t="shared" si="3"/>
        <v>0</v>
      </c>
      <c r="X10" s="483">
        <v>0</v>
      </c>
      <c r="Y10" s="442">
        <f t="shared" si="4"/>
        <v>26175.609999999997</v>
      </c>
    </row>
    <row r="11" spans="1:26" ht="15.75" customHeight="1" x14ac:dyDescent="0.25">
      <c r="A11" s="137">
        <v>4454</v>
      </c>
      <c r="B11" s="135" t="s">
        <v>306</v>
      </c>
      <c r="C11" s="293" t="s">
        <v>200</v>
      </c>
      <c r="D11" s="137" t="s">
        <v>201</v>
      </c>
      <c r="E11" s="137" t="s">
        <v>248</v>
      </c>
      <c r="F11" s="135" t="s">
        <v>228</v>
      </c>
      <c r="G11" s="135" t="s">
        <v>7</v>
      </c>
      <c r="H11" s="300">
        <v>0.05</v>
      </c>
      <c r="I11" s="300">
        <v>0.15010000000000001</v>
      </c>
      <c r="J11" s="171">
        <v>45565</v>
      </c>
      <c r="K11" s="171">
        <v>45580</v>
      </c>
      <c r="L11" s="171">
        <v>44279</v>
      </c>
      <c r="M11" s="137" t="s">
        <v>327</v>
      </c>
      <c r="N11" s="384">
        <v>1462.24</v>
      </c>
      <c r="O11" s="385">
        <v>26.94</v>
      </c>
      <c r="P11" s="386">
        <f>N11+O11</f>
        <v>1489.18</v>
      </c>
      <c r="Q11" s="130"/>
      <c r="R11" s="384">
        <v>0</v>
      </c>
      <c r="S11" s="390">
        <f t="shared" si="0"/>
        <v>1489.18</v>
      </c>
      <c r="T11" s="133"/>
      <c r="U11" s="384">
        <v>0</v>
      </c>
      <c r="V11" s="391">
        <v>0</v>
      </c>
      <c r="W11" s="391">
        <f t="shared" si="3"/>
        <v>0</v>
      </c>
      <c r="X11" s="483">
        <v>1489.18</v>
      </c>
      <c r="Y11" s="442">
        <f>S11-W11-X11</f>
        <v>0</v>
      </c>
    </row>
    <row r="12" spans="1:26" ht="15.75" customHeight="1" x14ac:dyDescent="0.25">
      <c r="A12" s="137">
        <v>4457</v>
      </c>
      <c r="B12" s="135" t="s">
        <v>291</v>
      </c>
      <c r="C12" s="293" t="s">
        <v>200</v>
      </c>
      <c r="D12" s="137" t="s">
        <v>201</v>
      </c>
      <c r="E12" s="137" t="s">
        <v>267</v>
      </c>
      <c r="F12" s="135" t="s">
        <v>268</v>
      </c>
      <c r="G12" s="135" t="s">
        <v>7</v>
      </c>
      <c r="H12" s="300">
        <v>0.05</v>
      </c>
      <c r="I12" s="300">
        <v>0.15010000000000001</v>
      </c>
      <c r="J12" s="171">
        <v>45565</v>
      </c>
      <c r="K12" s="171">
        <v>45580</v>
      </c>
      <c r="L12" s="171">
        <v>44279</v>
      </c>
      <c r="M12" s="137" t="s">
        <v>312</v>
      </c>
      <c r="N12" s="384">
        <v>695.98</v>
      </c>
      <c r="O12" s="385">
        <v>0</v>
      </c>
      <c r="P12" s="386">
        <f>N12+O12</f>
        <v>695.98</v>
      </c>
      <c r="Q12" s="130"/>
      <c r="R12" s="384">
        <v>0</v>
      </c>
      <c r="S12" s="390">
        <f t="shared" si="0"/>
        <v>695.98</v>
      </c>
      <c r="T12" s="133"/>
      <c r="U12" s="384">
        <v>0</v>
      </c>
      <c r="V12" s="391">
        <v>0</v>
      </c>
      <c r="W12" s="391">
        <f t="shared" si="3"/>
        <v>0</v>
      </c>
      <c r="X12" s="483">
        <v>0</v>
      </c>
      <c r="Y12" s="442">
        <f t="shared" si="4"/>
        <v>695.98</v>
      </c>
    </row>
    <row r="13" spans="1:26" ht="15.75" customHeight="1" x14ac:dyDescent="0.25">
      <c r="A13" s="137">
        <v>4459</v>
      </c>
      <c r="B13" s="135" t="s">
        <v>243</v>
      </c>
      <c r="C13" s="293" t="s">
        <v>200</v>
      </c>
      <c r="D13" s="137" t="s">
        <v>201</v>
      </c>
      <c r="E13" s="137" t="s">
        <v>244</v>
      </c>
      <c r="F13" s="135" t="s">
        <v>202</v>
      </c>
      <c r="G13" s="135" t="s">
        <v>7</v>
      </c>
      <c r="H13" s="300">
        <v>0.05</v>
      </c>
      <c r="I13" s="300">
        <v>0.15010000000000001</v>
      </c>
      <c r="J13" s="171">
        <v>45565</v>
      </c>
      <c r="K13" s="171">
        <v>45580</v>
      </c>
      <c r="L13" s="171">
        <v>44279</v>
      </c>
      <c r="M13" s="137" t="s">
        <v>203</v>
      </c>
      <c r="N13" s="384">
        <v>104686.05</v>
      </c>
      <c r="O13" s="385">
        <v>16.399999999999999</v>
      </c>
      <c r="P13" s="386">
        <f t="shared" si="2"/>
        <v>104702.45</v>
      </c>
      <c r="Q13" s="130"/>
      <c r="R13" s="384">
        <v>0</v>
      </c>
      <c r="S13" s="390">
        <f t="shared" si="0"/>
        <v>104702.45</v>
      </c>
      <c r="T13" s="133"/>
      <c r="U13" s="384">
        <v>0</v>
      </c>
      <c r="V13" s="391">
        <v>0</v>
      </c>
      <c r="W13" s="391">
        <f t="shared" si="3"/>
        <v>0</v>
      </c>
      <c r="X13" s="483">
        <v>0</v>
      </c>
      <c r="Y13" s="442">
        <f t="shared" si="4"/>
        <v>104702.45</v>
      </c>
    </row>
    <row r="14" spans="1:26" ht="15.75" customHeight="1" x14ac:dyDescent="0.25">
      <c r="A14" s="137">
        <v>4461</v>
      </c>
      <c r="B14" s="135" t="s">
        <v>288</v>
      </c>
      <c r="C14" s="293" t="s">
        <v>200</v>
      </c>
      <c r="D14" s="137" t="s">
        <v>201</v>
      </c>
      <c r="E14" s="137" t="s">
        <v>273</v>
      </c>
      <c r="F14" s="135" t="s">
        <v>274</v>
      </c>
      <c r="G14" s="135" t="s">
        <v>7</v>
      </c>
      <c r="H14" s="300">
        <v>0.05</v>
      </c>
      <c r="I14" s="300">
        <v>0.15010000000000001</v>
      </c>
      <c r="J14" s="171">
        <v>45565</v>
      </c>
      <c r="K14" s="171">
        <v>45580</v>
      </c>
      <c r="L14" s="171">
        <v>44279</v>
      </c>
      <c r="M14" s="137" t="s">
        <v>310</v>
      </c>
      <c r="N14" s="384">
        <v>777.92000000000007</v>
      </c>
      <c r="O14" s="385">
        <v>0</v>
      </c>
      <c r="P14" s="386">
        <f t="shared" si="2"/>
        <v>777.92000000000007</v>
      </c>
      <c r="Q14" s="130"/>
      <c r="R14" s="384">
        <v>0</v>
      </c>
      <c r="S14" s="390">
        <f t="shared" si="0"/>
        <v>777.92000000000007</v>
      </c>
      <c r="T14" s="133"/>
      <c r="U14" s="384">
        <v>0</v>
      </c>
      <c r="V14" s="391">
        <v>0</v>
      </c>
      <c r="W14" s="391">
        <v>0</v>
      </c>
      <c r="X14" s="483">
        <v>0</v>
      </c>
      <c r="Y14" s="442">
        <f t="shared" si="4"/>
        <v>777.92000000000007</v>
      </c>
    </row>
    <row r="15" spans="1:26" ht="15.75" customHeight="1" x14ac:dyDescent="0.25">
      <c r="A15" s="137">
        <v>4462</v>
      </c>
      <c r="B15" s="135" t="s">
        <v>317</v>
      </c>
      <c r="C15" s="293" t="s">
        <v>200</v>
      </c>
      <c r="D15" s="137" t="s">
        <v>201</v>
      </c>
      <c r="E15" s="137" t="s">
        <v>275</v>
      </c>
      <c r="F15" s="135" t="s">
        <v>276</v>
      </c>
      <c r="G15" s="135" t="s">
        <v>7</v>
      </c>
      <c r="H15" s="300">
        <v>0.05</v>
      </c>
      <c r="I15" s="300">
        <v>0.15010000000000001</v>
      </c>
      <c r="J15" s="171">
        <v>45565</v>
      </c>
      <c r="K15" s="171">
        <v>45580</v>
      </c>
      <c r="L15" s="171">
        <v>44279</v>
      </c>
      <c r="M15" s="137" t="s">
        <v>311</v>
      </c>
      <c r="N15" s="384">
        <v>1152.69</v>
      </c>
      <c r="O15" s="385">
        <v>0</v>
      </c>
      <c r="P15" s="386">
        <f t="shared" si="2"/>
        <v>1152.69</v>
      </c>
      <c r="Q15" s="130"/>
      <c r="R15" s="384">
        <v>0</v>
      </c>
      <c r="S15" s="390">
        <f t="shared" si="0"/>
        <v>1152.69</v>
      </c>
      <c r="T15" s="133"/>
      <c r="U15" s="384">
        <v>0</v>
      </c>
      <c r="V15" s="391">
        <v>0</v>
      </c>
      <c r="W15" s="391">
        <v>0</v>
      </c>
      <c r="X15" s="483">
        <v>0</v>
      </c>
      <c r="Y15" s="442">
        <f t="shared" si="4"/>
        <v>1152.69</v>
      </c>
    </row>
    <row r="16" spans="1:26" ht="15.75" customHeight="1" x14ac:dyDescent="0.25">
      <c r="A16" s="137">
        <v>4463</v>
      </c>
      <c r="B16" s="135" t="s">
        <v>290</v>
      </c>
      <c r="C16" s="293" t="s">
        <v>200</v>
      </c>
      <c r="D16" s="137" t="s">
        <v>201</v>
      </c>
      <c r="E16" s="137" t="s">
        <v>277</v>
      </c>
      <c r="F16" s="135" t="s">
        <v>278</v>
      </c>
      <c r="G16" s="135" t="s">
        <v>7</v>
      </c>
      <c r="H16" s="300">
        <v>0.05</v>
      </c>
      <c r="I16" s="300">
        <v>0.15010000000000001</v>
      </c>
      <c r="J16" s="171">
        <v>45565</v>
      </c>
      <c r="K16" s="171">
        <v>45580</v>
      </c>
      <c r="L16" s="171">
        <v>44279</v>
      </c>
      <c r="M16" s="137" t="s">
        <v>308</v>
      </c>
      <c r="N16" s="384">
        <v>3887.2400000000002</v>
      </c>
      <c r="O16" s="385">
        <v>0</v>
      </c>
      <c r="P16" s="386">
        <f t="shared" si="2"/>
        <v>3887.2400000000002</v>
      </c>
      <c r="Q16" s="130"/>
      <c r="R16" s="384">
        <v>0</v>
      </c>
      <c r="S16" s="390">
        <f t="shared" si="0"/>
        <v>3887.2400000000002</v>
      </c>
      <c r="T16" s="133"/>
      <c r="U16" s="384">
        <v>0</v>
      </c>
      <c r="V16" s="391">
        <v>0</v>
      </c>
      <c r="W16" s="391">
        <v>0</v>
      </c>
      <c r="X16" s="483">
        <v>0</v>
      </c>
      <c r="Y16" s="442">
        <f t="shared" si="4"/>
        <v>3887.2400000000002</v>
      </c>
    </row>
    <row r="17" spans="1:25" ht="15.75" customHeight="1" x14ac:dyDescent="0.25">
      <c r="A17" s="137">
        <v>4464</v>
      </c>
      <c r="B17" s="135" t="s">
        <v>318</v>
      </c>
      <c r="C17" s="293" t="s">
        <v>313</v>
      </c>
      <c r="D17" s="137" t="s">
        <v>183</v>
      </c>
      <c r="E17" s="137" t="s">
        <v>279</v>
      </c>
      <c r="F17" s="135" t="s">
        <v>280</v>
      </c>
      <c r="G17" s="135" t="s">
        <v>7</v>
      </c>
      <c r="H17" s="300">
        <v>0.05</v>
      </c>
      <c r="I17" s="300">
        <v>0.15010000000000001</v>
      </c>
      <c r="J17" s="171">
        <v>45199</v>
      </c>
      <c r="K17" s="171">
        <v>45214</v>
      </c>
      <c r="L17" s="171">
        <v>44201</v>
      </c>
      <c r="M17" s="137" t="s">
        <v>309</v>
      </c>
      <c r="N17" s="400">
        <v>16184.29</v>
      </c>
      <c r="O17" s="401">
        <v>0</v>
      </c>
      <c r="P17" s="402">
        <f t="shared" si="2"/>
        <v>16184.29</v>
      </c>
      <c r="Q17" s="130"/>
      <c r="R17" s="400">
        <v>0</v>
      </c>
      <c r="S17" s="405">
        <f t="shared" si="0"/>
        <v>16184.29</v>
      </c>
      <c r="T17" s="133"/>
      <c r="U17" s="400">
        <v>0</v>
      </c>
      <c r="V17" s="409">
        <v>0</v>
      </c>
      <c r="W17" s="409">
        <v>0</v>
      </c>
      <c r="X17" s="483">
        <v>0</v>
      </c>
      <c r="Y17" s="442">
        <f t="shared" si="4"/>
        <v>16184.29</v>
      </c>
    </row>
    <row r="18" spans="1:25" ht="15.75" customHeight="1" thickBot="1" x14ac:dyDescent="0.3">
      <c r="C18" s="185"/>
      <c r="D18" s="185"/>
      <c r="E18" s="185"/>
      <c r="J18" s="201"/>
      <c r="K18" s="201"/>
      <c r="L18" s="201"/>
      <c r="M18" s="227" t="s">
        <v>38</v>
      </c>
      <c r="N18" s="387">
        <f>SUM(N7:N17)</f>
        <v>242746.32</v>
      </c>
      <c r="O18" s="388">
        <f>SUM(O7:O17)</f>
        <v>62070.14</v>
      </c>
      <c r="P18" s="389">
        <f>SUM(P7:P17)</f>
        <v>304816.45999999996</v>
      </c>
      <c r="Q18" s="130"/>
      <c r="R18" s="406">
        <f>SUM(R7:R17)</f>
        <v>2515</v>
      </c>
      <c r="S18" s="407">
        <f>SUM(S7:S17)</f>
        <v>302301.45999999996</v>
      </c>
      <c r="T18" s="130"/>
      <c r="U18" s="387">
        <f>SUM(U7:U17)</f>
        <v>145775.04999999999</v>
      </c>
      <c r="V18" s="388">
        <f>SUM(V7:V17)</f>
        <v>0</v>
      </c>
      <c r="W18" s="388">
        <f>SUM(W7:W17)</f>
        <v>145775.04999999999</v>
      </c>
      <c r="X18" s="486">
        <f>SUM(X7:X17)</f>
        <v>1489.18</v>
      </c>
      <c r="Y18" s="489">
        <f>SUM(Y7:Y17)</f>
        <v>155037.23000000001</v>
      </c>
    </row>
    <row r="19" spans="1:25" ht="15.75" customHeight="1" thickTop="1" x14ac:dyDescent="0.25">
      <c r="C19" s="185"/>
      <c r="D19" s="185"/>
      <c r="E19" s="185"/>
      <c r="J19" s="201"/>
      <c r="K19" s="201"/>
      <c r="L19" s="201"/>
      <c r="M19" s="227"/>
      <c r="N19" s="173"/>
      <c r="O19" s="173"/>
      <c r="P19" s="173"/>
      <c r="R19" s="165"/>
      <c r="S19" s="165"/>
      <c r="T19" s="165"/>
      <c r="U19" s="165"/>
      <c r="V19" s="165"/>
      <c r="W19" s="165"/>
      <c r="X19" s="165"/>
      <c r="Y19" s="165"/>
    </row>
    <row r="20" spans="1:25" ht="15.75" customHeight="1" x14ac:dyDescent="0.25">
      <c r="C20" s="185"/>
      <c r="D20" s="185"/>
      <c r="E20" s="185"/>
      <c r="R20" s="172"/>
      <c r="S20" s="165"/>
      <c r="T20" s="172"/>
      <c r="U20" s="172"/>
      <c r="V20" s="172"/>
      <c r="W20" s="172"/>
      <c r="X20" s="172"/>
      <c r="Y20" s="165"/>
    </row>
    <row r="21" spans="1:25" ht="15.75" customHeight="1" x14ac:dyDescent="0.25">
      <c r="B21" s="132" t="s">
        <v>111</v>
      </c>
      <c r="C21" s="185"/>
      <c r="D21" s="185"/>
      <c r="E21" s="185"/>
      <c r="R21" s="172"/>
      <c r="S21" s="172"/>
      <c r="T21" s="172"/>
      <c r="U21" s="172"/>
      <c r="V21" s="172"/>
      <c r="W21" s="172"/>
      <c r="X21" s="172"/>
      <c r="Y21" s="165"/>
    </row>
    <row r="22" spans="1:25" ht="15.75" customHeight="1" x14ac:dyDescent="0.25">
      <c r="B22" s="576" t="s">
        <v>352</v>
      </c>
      <c r="C22" s="576"/>
      <c r="D22" s="576"/>
      <c r="E22" s="576"/>
      <c r="F22" s="576"/>
      <c r="G22" s="576"/>
      <c r="H22" s="180"/>
      <c r="I22" s="180"/>
      <c r="J22" s="179"/>
      <c r="M22" s="227"/>
      <c r="N22" s="173"/>
      <c r="O22" s="173"/>
      <c r="P22" s="173"/>
      <c r="R22" s="141"/>
      <c r="S22" s="141"/>
      <c r="T22" s="141"/>
      <c r="U22" s="141"/>
      <c r="V22" s="141"/>
      <c r="W22" s="141"/>
      <c r="X22" s="141"/>
      <c r="Y22" s="141"/>
    </row>
    <row r="23" spans="1:25" ht="15.75" customHeight="1" x14ac:dyDescent="0.25">
      <c r="C23" s="185"/>
      <c r="D23" s="185"/>
      <c r="E23" s="185"/>
      <c r="M23" s="227"/>
      <c r="N23" s="173"/>
      <c r="O23" s="173"/>
      <c r="P23" s="173"/>
      <c r="Q23" s="141"/>
      <c r="R23" s="172"/>
      <c r="S23" s="172"/>
      <c r="T23" s="172"/>
      <c r="U23" s="172"/>
      <c r="V23" s="172"/>
      <c r="W23" s="172"/>
      <c r="X23" s="172"/>
      <c r="Y23" s="172"/>
    </row>
    <row r="24" spans="1:25" ht="15.75" customHeight="1" x14ac:dyDescent="0.25">
      <c r="B24" s="576" t="s">
        <v>115</v>
      </c>
      <c r="C24" s="576"/>
      <c r="D24" s="576"/>
      <c r="E24" s="576"/>
      <c r="F24" s="576"/>
      <c r="G24" s="576"/>
      <c r="H24" s="180"/>
      <c r="I24" s="180"/>
      <c r="J24" s="179"/>
      <c r="M24" s="227"/>
      <c r="N24" s="173"/>
      <c r="O24" s="173"/>
      <c r="P24" s="173"/>
      <c r="Q24" s="141"/>
      <c r="R24" s="172"/>
      <c r="S24" s="172"/>
      <c r="T24" s="172"/>
      <c r="U24" s="172"/>
      <c r="V24" s="172"/>
      <c r="W24" s="172"/>
      <c r="X24" s="172"/>
      <c r="Y24" s="172"/>
    </row>
    <row r="25" spans="1:25" ht="15.75" customHeight="1" x14ac:dyDescent="0.25">
      <c r="B25" s="179"/>
      <c r="C25" s="179"/>
      <c r="D25" s="179"/>
      <c r="E25" s="179"/>
      <c r="F25" s="179"/>
      <c r="G25" s="179"/>
      <c r="H25" s="180"/>
      <c r="I25" s="180"/>
      <c r="J25" s="179"/>
      <c r="M25" s="227"/>
      <c r="N25" s="173"/>
      <c r="O25" s="173"/>
      <c r="P25" s="173"/>
      <c r="Q25" s="141"/>
      <c r="W25" s="141"/>
      <c r="X25" s="141"/>
      <c r="Y25" s="141"/>
    </row>
    <row r="26" spans="1:25" ht="15.75" customHeight="1" x14ac:dyDescent="0.25">
      <c r="B26" s="576" t="s">
        <v>139</v>
      </c>
      <c r="C26" s="576"/>
      <c r="D26" s="576"/>
      <c r="E26" s="576"/>
      <c r="F26" s="576"/>
      <c r="G26" s="576"/>
      <c r="H26" s="180"/>
      <c r="I26" s="180"/>
      <c r="J26" s="179"/>
      <c r="M26" s="227"/>
      <c r="N26" s="173"/>
      <c r="O26" s="173"/>
      <c r="P26" s="173"/>
      <c r="Q26" s="141"/>
      <c r="W26" s="141"/>
      <c r="X26" s="141"/>
      <c r="Y26" s="141"/>
    </row>
    <row r="27" spans="1:25" ht="15.75" customHeight="1" x14ac:dyDescent="0.25">
      <c r="B27" s="589" t="s">
        <v>138</v>
      </c>
      <c r="C27" s="589"/>
      <c r="D27" s="589"/>
      <c r="E27" s="589"/>
      <c r="F27" s="589"/>
      <c r="G27" s="589"/>
      <c r="H27" s="180"/>
      <c r="I27" s="180"/>
      <c r="J27" s="179"/>
      <c r="M27" s="227"/>
      <c r="N27" s="173"/>
      <c r="O27" s="173"/>
      <c r="P27" s="173"/>
      <c r="Q27" s="141"/>
      <c r="W27" s="141"/>
      <c r="X27" s="141"/>
      <c r="Y27" s="141"/>
    </row>
    <row r="28" spans="1:25" ht="15.75" customHeight="1" x14ac:dyDescent="0.25">
      <c r="B28" s="331"/>
      <c r="C28" s="331"/>
      <c r="D28" s="331"/>
      <c r="E28" s="331"/>
      <c r="F28" s="331"/>
      <c r="G28" s="331"/>
      <c r="H28" s="180"/>
      <c r="I28" s="180"/>
      <c r="J28" s="179"/>
      <c r="M28" s="227"/>
      <c r="N28" s="173"/>
      <c r="O28" s="173"/>
      <c r="P28" s="173"/>
      <c r="Q28" s="141"/>
      <c r="W28" s="141"/>
      <c r="X28" s="141"/>
      <c r="Y28" s="141"/>
    </row>
    <row r="29" spans="1:25" ht="15.75" customHeight="1" x14ac:dyDescent="0.25">
      <c r="B29" s="131" t="s">
        <v>98</v>
      </c>
      <c r="C29" s="183" t="s">
        <v>101</v>
      </c>
      <c r="D29" s="183" t="s">
        <v>102</v>
      </c>
      <c r="E29" s="183"/>
      <c r="F29" s="179"/>
      <c r="G29" s="179"/>
      <c r="H29" s="180"/>
      <c r="I29" s="180"/>
      <c r="J29" s="179"/>
      <c r="M29" s="227"/>
      <c r="N29" s="173"/>
      <c r="O29" s="173"/>
      <c r="P29" s="173"/>
      <c r="Q29" s="141"/>
      <c r="W29" s="141"/>
      <c r="X29" s="141"/>
      <c r="Y29" s="141"/>
    </row>
    <row r="30" spans="1:25" ht="15.75" customHeight="1" x14ac:dyDescent="0.25">
      <c r="B30" s="135" t="s">
        <v>99</v>
      </c>
      <c r="C30" s="185" t="s">
        <v>236</v>
      </c>
      <c r="D30" s="185" t="s">
        <v>105</v>
      </c>
      <c r="E30" s="185"/>
      <c r="F30" s="179"/>
      <c r="G30" s="179"/>
      <c r="H30" s="180"/>
      <c r="I30" s="180"/>
      <c r="J30" s="179"/>
      <c r="M30" s="227"/>
      <c r="N30" s="173"/>
      <c r="O30" s="173"/>
      <c r="P30" s="173"/>
      <c r="Q30" s="141"/>
      <c r="W30" s="141"/>
      <c r="X30" s="141"/>
      <c r="Y30" s="141"/>
    </row>
    <row r="31" spans="1:25" ht="15.75" customHeight="1" x14ac:dyDescent="0.25">
      <c r="B31" s="135" t="s">
        <v>100</v>
      </c>
      <c r="C31" s="185" t="s">
        <v>185</v>
      </c>
      <c r="D31" s="185" t="s">
        <v>237</v>
      </c>
      <c r="E31" s="185"/>
      <c r="F31" s="179"/>
      <c r="G31" s="179"/>
      <c r="H31" s="180"/>
      <c r="I31" s="180"/>
      <c r="J31" s="179"/>
      <c r="M31" s="227"/>
      <c r="N31" s="173"/>
      <c r="O31" s="173"/>
      <c r="P31" s="173"/>
      <c r="Q31" s="141"/>
      <c r="W31" s="141"/>
      <c r="X31" s="141"/>
      <c r="Y31" s="141"/>
    </row>
    <row r="32" spans="1:25" ht="15.75" customHeight="1" x14ac:dyDescent="0.25">
      <c r="B32" s="135" t="s">
        <v>315</v>
      </c>
      <c r="C32" s="185" t="s">
        <v>234</v>
      </c>
      <c r="D32" s="185" t="s">
        <v>235</v>
      </c>
      <c r="E32" s="185"/>
      <c r="M32" s="227"/>
      <c r="N32" s="173"/>
      <c r="O32" s="173"/>
      <c r="P32" s="173"/>
      <c r="Q32" s="141"/>
      <c r="W32" s="141"/>
      <c r="X32" s="141"/>
      <c r="Y32" s="141"/>
    </row>
    <row r="33" spans="2:25" ht="15.75" customHeight="1" x14ac:dyDescent="0.25">
      <c r="B33" s="135" t="s">
        <v>314</v>
      </c>
      <c r="C33" s="185" t="s">
        <v>234</v>
      </c>
      <c r="D33" s="185" t="s">
        <v>235</v>
      </c>
      <c r="E33" s="185"/>
      <c r="M33" s="227"/>
      <c r="N33" s="173"/>
      <c r="O33" s="173"/>
      <c r="P33" s="173"/>
      <c r="Q33" s="141"/>
      <c r="W33" s="141"/>
      <c r="X33" s="141"/>
      <c r="Y33" s="141"/>
    </row>
    <row r="34" spans="2:25" ht="15.75" customHeight="1" x14ac:dyDescent="0.25">
      <c r="E34" s="185"/>
      <c r="M34" s="227"/>
      <c r="N34" s="173"/>
      <c r="O34" s="173"/>
      <c r="P34" s="173"/>
      <c r="Q34" s="141"/>
      <c r="W34" s="141"/>
      <c r="X34" s="141"/>
      <c r="Y34" s="141"/>
    </row>
    <row r="35" spans="2:25" ht="15.75" customHeight="1" x14ac:dyDescent="0.25">
      <c r="E35" s="185"/>
      <c r="M35" s="227"/>
      <c r="N35" s="173"/>
      <c r="O35" s="173"/>
      <c r="P35" s="173"/>
      <c r="Q35" s="141"/>
      <c r="W35" s="141"/>
      <c r="X35" s="141"/>
      <c r="Y35" s="141"/>
    </row>
    <row r="36" spans="2:25" ht="15.75" customHeight="1" x14ac:dyDescent="0.25">
      <c r="C36" s="185"/>
      <c r="D36" s="185"/>
      <c r="E36" s="185"/>
      <c r="M36" s="227"/>
      <c r="N36" s="173"/>
      <c r="O36" s="173"/>
      <c r="P36" s="173"/>
      <c r="Q36" s="141"/>
      <c r="W36" s="141"/>
      <c r="X36" s="141"/>
      <c r="Y36" s="141"/>
    </row>
    <row r="37" spans="2:25" ht="15.75" customHeight="1" x14ac:dyDescent="0.25">
      <c r="B37" s="572" t="s">
        <v>214</v>
      </c>
      <c r="C37" s="572"/>
      <c r="D37" s="572"/>
      <c r="E37" s="572"/>
      <c r="F37" s="572"/>
      <c r="G37" s="572"/>
      <c r="H37" s="572"/>
      <c r="I37" s="572"/>
      <c r="M37" s="227"/>
      <c r="N37" s="173"/>
      <c r="O37" s="173"/>
      <c r="P37" s="173"/>
      <c r="Q37" s="141"/>
      <c r="W37" s="141"/>
      <c r="X37" s="141"/>
      <c r="Y37" s="141"/>
    </row>
    <row r="38" spans="2:25" ht="15.75" customHeight="1" x14ac:dyDescent="0.25">
      <c r="B38" s="128" t="s">
        <v>215</v>
      </c>
      <c r="C38" s="185"/>
      <c r="D38" s="185"/>
      <c r="E38" s="185"/>
      <c r="M38" s="227"/>
      <c r="N38" s="173"/>
      <c r="O38" s="173"/>
      <c r="P38" s="173"/>
      <c r="Q38" s="141"/>
      <c r="W38" s="141"/>
      <c r="X38" s="141"/>
      <c r="Y38" s="141"/>
    </row>
    <row r="39" spans="2:25" ht="15.75" customHeight="1" x14ac:dyDescent="0.25">
      <c r="B39" s="195"/>
      <c r="C39" s="219"/>
      <c r="D39" s="219"/>
      <c r="E39" s="219"/>
      <c r="F39" s="195"/>
      <c r="G39" s="195"/>
      <c r="H39" s="219"/>
      <c r="I39" s="219"/>
      <c r="J39" s="195"/>
      <c r="K39" s="195"/>
      <c r="L39" s="195"/>
      <c r="M39" s="195"/>
      <c r="N39" s="195"/>
      <c r="O39" s="195"/>
      <c r="P39" s="195"/>
      <c r="Q39" s="195"/>
      <c r="W39" s="141"/>
      <c r="X39" s="141"/>
      <c r="Y39" s="141"/>
    </row>
    <row r="40" spans="2:25" ht="15.75" customHeight="1" x14ac:dyDescent="0.25">
      <c r="O40" s="199"/>
      <c r="P40" s="199"/>
      <c r="Q40" s="199"/>
      <c r="R40" s="187"/>
      <c r="S40" s="187"/>
      <c r="T40" s="187"/>
      <c r="U40" s="190" t="s">
        <v>353</v>
      </c>
      <c r="V40" s="190"/>
      <c r="W40" s="190"/>
      <c r="X40" s="200"/>
      <c r="Y40" s="141"/>
    </row>
    <row r="41" spans="2:25" ht="15.75" customHeight="1" x14ac:dyDescent="0.25">
      <c r="B41" s="191" t="s">
        <v>354</v>
      </c>
      <c r="C41" s="193" t="s">
        <v>2</v>
      </c>
      <c r="D41" s="193"/>
      <c r="E41" s="193"/>
      <c r="F41" s="193" t="s">
        <v>34</v>
      </c>
      <c r="G41" s="193" t="s">
        <v>35</v>
      </c>
      <c r="H41" s="193"/>
      <c r="I41" s="193"/>
      <c r="J41" s="193"/>
      <c r="K41" s="193"/>
      <c r="L41" s="193"/>
      <c r="M41" s="193" t="s">
        <v>36</v>
      </c>
      <c r="N41" s="193" t="s">
        <v>37</v>
      </c>
      <c r="O41" s="195"/>
      <c r="P41" s="195"/>
      <c r="Q41" s="195"/>
      <c r="R41" s="194"/>
      <c r="S41" s="194"/>
      <c r="T41" s="194"/>
      <c r="U41" s="195" t="s">
        <v>81</v>
      </c>
      <c r="V41" s="196"/>
      <c r="W41" s="196"/>
      <c r="X41" s="200"/>
      <c r="Y41" s="141"/>
    </row>
    <row r="42" spans="2:25" ht="15.75" customHeight="1" x14ac:dyDescent="0.25">
      <c r="B42" s="197"/>
      <c r="C42" s="146"/>
      <c r="D42" s="146"/>
      <c r="E42" s="146"/>
      <c r="F42" s="146"/>
      <c r="G42" s="146"/>
      <c r="H42" s="203"/>
      <c r="I42" s="203"/>
      <c r="J42" s="146"/>
      <c r="K42" s="146"/>
      <c r="L42" s="146"/>
      <c r="M42" s="146"/>
      <c r="N42" s="146"/>
      <c r="Y42" s="141"/>
    </row>
    <row r="43" spans="2:25" ht="15.75" customHeight="1" x14ac:dyDescent="0.25">
      <c r="B43" s="197"/>
      <c r="C43" s="146"/>
      <c r="D43" s="146"/>
      <c r="E43" s="146"/>
      <c r="F43" s="146"/>
      <c r="G43" s="146"/>
      <c r="H43" s="203"/>
      <c r="I43" s="203"/>
      <c r="J43" s="146"/>
      <c r="K43" s="146"/>
      <c r="L43" s="146"/>
      <c r="M43" s="146"/>
      <c r="N43" s="146"/>
      <c r="Y43" s="141"/>
    </row>
    <row r="44" spans="2:25" ht="15.75" customHeight="1" x14ac:dyDescent="0.25">
      <c r="B44" s="197"/>
      <c r="C44" s="146"/>
      <c r="D44" s="146"/>
      <c r="E44" s="146"/>
      <c r="F44" s="146"/>
      <c r="G44" s="146"/>
      <c r="H44" s="203"/>
      <c r="I44" s="203"/>
      <c r="J44" s="146"/>
      <c r="K44" s="146"/>
      <c r="L44" s="146"/>
      <c r="M44" s="146"/>
      <c r="N44" s="146"/>
      <c r="R44" s="136"/>
      <c r="S44" s="136"/>
      <c r="T44" s="136"/>
    </row>
    <row r="45" spans="2:25" ht="15.75" customHeight="1" x14ac:dyDescent="0.25">
      <c r="B45" s="197"/>
      <c r="C45" s="146"/>
      <c r="D45" s="146"/>
      <c r="E45" s="146"/>
      <c r="F45" s="146"/>
      <c r="G45" s="146"/>
      <c r="H45" s="203"/>
      <c r="I45" s="203"/>
      <c r="J45" s="146"/>
      <c r="K45" s="146"/>
      <c r="L45" s="146"/>
      <c r="M45" s="146"/>
      <c r="N45" s="146"/>
      <c r="R45" s="136"/>
      <c r="S45" s="136"/>
      <c r="T45" s="136"/>
      <c r="U45" s="200"/>
      <c r="V45" s="306"/>
      <c r="W45" s="313"/>
      <c r="X45" s="313"/>
    </row>
    <row r="46" spans="2:25" ht="15.75" customHeight="1" x14ac:dyDescent="0.25">
      <c r="B46" s="197"/>
      <c r="C46" s="146"/>
      <c r="D46" s="146"/>
      <c r="E46" s="146"/>
      <c r="F46" s="146"/>
      <c r="G46" s="146"/>
      <c r="H46" s="203"/>
      <c r="I46" s="203"/>
      <c r="J46" s="146"/>
      <c r="K46" s="146"/>
      <c r="L46" s="146"/>
      <c r="M46" s="146"/>
      <c r="N46" s="146"/>
      <c r="R46" s="136"/>
      <c r="S46" s="136"/>
      <c r="T46" s="136"/>
      <c r="U46" s="200"/>
      <c r="V46" s="306"/>
      <c r="W46" s="313"/>
      <c r="X46" s="313"/>
    </row>
    <row r="47" spans="2:25" ht="15.75" customHeight="1" x14ac:dyDescent="0.25">
      <c r="B47" s="197"/>
      <c r="C47" s="146"/>
      <c r="D47" s="146"/>
      <c r="E47" s="146"/>
      <c r="F47" s="146"/>
      <c r="G47" s="146"/>
      <c r="H47" s="203"/>
      <c r="I47" s="203"/>
      <c r="J47" s="146"/>
      <c r="K47" s="146"/>
      <c r="L47" s="146"/>
      <c r="M47" s="146"/>
      <c r="N47" s="146"/>
      <c r="R47" s="136"/>
      <c r="S47" s="136"/>
      <c r="T47" s="136"/>
      <c r="U47" s="200"/>
      <c r="V47" s="306"/>
      <c r="W47" s="313"/>
      <c r="X47" s="313"/>
    </row>
    <row r="48" spans="2:25" ht="15.75" customHeight="1" x14ac:dyDescent="0.25">
      <c r="B48" s="197"/>
      <c r="C48" s="146"/>
      <c r="D48" s="146"/>
      <c r="E48" s="146"/>
      <c r="F48" s="146"/>
      <c r="G48" s="146"/>
      <c r="H48" s="203"/>
      <c r="I48" s="203"/>
      <c r="J48" s="146"/>
      <c r="K48" s="146"/>
      <c r="L48" s="146"/>
      <c r="M48" s="146"/>
      <c r="N48" s="146"/>
      <c r="P48" s="144"/>
      <c r="Q48" s="144"/>
      <c r="R48" s="212"/>
      <c r="S48" s="212"/>
      <c r="T48" s="212"/>
      <c r="U48" s="294"/>
      <c r="V48" s="313"/>
      <c r="W48" s="313"/>
      <c r="X48" s="313"/>
    </row>
    <row r="49" spans="2:24" ht="15.75" customHeight="1" x14ac:dyDescent="0.25">
      <c r="B49" s="197"/>
      <c r="C49" s="146"/>
      <c r="D49" s="146"/>
      <c r="E49" s="146"/>
      <c r="F49" s="146"/>
      <c r="G49" s="146"/>
      <c r="H49" s="203"/>
      <c r="I49" s="203"/>
      <c r="J49" s="146"/>
      <c r="K49" s="146"/>
      <c r="L49" s="146"/>
      <c r="M49" s="146"/>
      <c r="N49" s="146"/>
      <c r="P49" s="144"/>
      <c r="Q49" s="144"/>
      <c r="R49" s="144"/>
      <c r="S49" s="144"/>
      <c r="T49" s="144"/>
      <c r="U49" s="144"/>
      <c r="V49" s="144"/>
      <c r="W49" s="144"/>
      <c r="X49" s="144"/>
    </row>
    <row r="50" spans="2:24" ht="15.75" customHeight="1" x14ac:dyDescent="0.25">
      <c r="B50" s="197"/>
      <c r="C50" s="146"/>
      <c r="D50" s="146"/>
      <c r="E50" s="146"/>
      <c r="F50" s="146"/>
      <c r="G50" s="146"/>
      <c r="H50" s="203"/>
      <c r="I50" s="203"/>
      <c r="J50" s="146"/>
      <c r="K50" s="146"/>
      <c r="L50" s="146"/>
      <c r="M50" s="146"/>
      <c r="N50" s="146"/>
      <c r="P50" s="144"/>
      <c r="Q50" s="144"/>
      <c r="R50" s="144"/>
      <c r="S50" s="144"/>
      <c r="T50" s="144"/>
      <c r="U50" s="144"/>
      <c r="V50" s="144"/>
      <c r="W50" s="144"/>
      <c r="X50" s="144"/>
    </row>
    <row r="51" spans="2:24" ht="15.75" customHeight="1" x14ac:dyDescent="0.25">
      <c r="B51" s="213"/>
      <c r="C51" s="214"/>
      <c r="D51" s="214"/>
      <c r="E51" s="214"/>
      <c r="F51" s="215"/>
      <c r="G51" s="216"/>
      <c r="H51" s="216"/>
      <c r="I51" s="216"/>
      <c r="J51" s="216"/>
      <c r="K51" s="216"/>
      <c r="L51" s="216"/>
      <c r="M51" s="164"/>
      <c r="N51" s="212"/>
      <c r="O51" s="218"/>
      <c r="P51" s="332"/>
      <c r="Q51" s="218"/>
      <c r="R51" s="144"/>
      <c r="S51" s="144"/>
      <c r="T51" s="144"/>
      <c r="U51" s="144"/>
    </row>
    <row r="52" spans="2:24" ht="15.75" customHeight="1" x14ac:dyDescent="0.25">
      <c r="P52" s="144"/>
      <c r="Q52" s="144"/>
      <c r="R52" s="144"/>
      <c r="S52" s="144"/>
      <c r="T52" s="144"/>
      <c r="U52" s="144"/>
      <c r="V52" s="144" t="s">
        <v>301</v>
      </c>
      <c r="W52" s="166">
        <f>W18</f>
        <v>145775.04999999999</v>
      </c>
      <c r="X52" s="166"/>
    </row>
    <row r="53" spans="2:24" ht="15.75" customHeight="1" x14ac:dyDescent="0.25">
      <c r="P53" s="144"/>
      <c r="Q53" s="144"/>
      <c r="R53" s="144"/>
      <c r="S53" s="144"/>
      <c r="T53" s="144"/>
      <c r="U53" s="144"/>
      <c r="V53" s="144"/>
      <c r="W53" s="144"/>
      <c r="X53" s="144"/>
    </row>
    <row r="54" spans="2:24" ht="15.75" customHeight="1" x14ac:dyDescent="0.25"/>
    <row r="55" spans="2:24" ht="15.75" customHeight="1" x14ac:dyDescent="0.25"/>
    <row r="56" spans="2:24" ht="15.75" customHeight="1" x14ac:dyDescent="0.25"/>
    <row r="57" spans="2:24" ht="15.75" customHeight="1" x14ac:dyDescent="0.25"/>
    <row r="58" spans="2:24" ht="15.75" customHeight="1" x14ac:dyDescent="0.25"/>
    <row r="59" spans="2:24" ht="15.75" customHeight="1" x14ac:dyDescent="0.25"/>
    <row r="60" spans="2:24" ht="15.75" customHeight="1" x14ac:dyDescent="0.25"/>
    <row r="61" spans="2:24" ht="15.75" customHeight="1" x14ac:dyDescent="0.25"/>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row r="1048568" spans="19:19" x14ac:dyDescent="0.25">
      <c r="S1048568" s="333"/>
    </row>
  </sheetData>
  <mergeCells count="7">
    <mergeCell ref="U4:W4"/>
    <mergeCell ref="U5:W5"/>
    <mergeCell ref="B27:G27"/>
    <mergeCell ref="B37:I37"/>
    <mergeCell ref="B22:G22"/>
    <mergeCell ref="B24:G24"/>
    <mergeCell ref="B26:G26"/>
  </mergeCells>
  <conditionalFormatting sqref="A7:P17 U7:Y17 R7:S17">
    <cfRule type="expression" dxfId="43" priority="1">
      <formula>MOD(ROW(),2)=0</formula>
    </cfRule>
  </conditionalFormatting>
  <hyperlinks>
    <hyperlink ref="B27" r:id="rId1"/>
  </hyperlinks>
  <printOptions horizontalCentered="1" gridLines="1"/>
  <pageMargins left="0" right="0" top="0.75" bottom="0.75" header="0.3" footer="0.3"/>
  <pageSetup scale="52" orientation="landscape" horizontalDpi="1200" verticalDpi="1200"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opLeftCell="B1" zoomScale="90" zoomScaleNormal="90" workbookViewId="0">
      <selection activeCell="Q3" sqref="Q3"/>
    </sheetView>
  </sheetViews>
  <sheetFormatPr defaultColWidth="9.140625" defaultRowHeight="15" x14ac:dyDescent="0.25"/>
  <cols>
    <col min="1" max="1" width="5.7109375" style="2" hidden="1" customWidth="1"/>
    <col min="2" max="2" width="53.28515625" style="2" customWidth="1"/>
    <col min="3" max="3" width="24.42578125" style="2" bestFit="1" customWidth="1"/>
    <col min="4" max="4" width="13.7109375" style="2" customWidth="1"/>
    <col min="5" max="5" width="17" style="2" bestFit="1" customWidth="1"/>
    <col min="6" max="6" width="21.7109375" style="2" customWidth="1"/>
    <col min="7" max="7" width="8.5703125" style="2" customWidth="1"/>
    <col min="8" max="8" width="16.42578125" style="2" customWidth="1"/>
    <col min="9" max="9" width="10.85546875" style="2" customWidth="1"/>
    <col min="10" max="10" width="10" style="2" customWidth="1"/>
    <col min="11" max="11" width="10.28515625" style="2" customWidth="1"/>
    <col min="12" max="12" width="18.7109375" style="2" customWidth="1"/>
    <col min="13" max="13" width="13.28515625" style="2" bestFit="1" customWidth="1"/>
    <col min="14" max="14" width="16.14062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4.45" customHeight="1" x14ac:dyDescent="0.25">
      <c r="B1" s="5" t="s">
        <v>165</v>
      </c>
      <c r="Q1" s="581" t="s">
        <v>159</v>
      </c>
      <c r="R1" s="581"/>
      <c r="S1" s="581"/>
    </row>
    <row r="2" spans="1:20" x14ac:dyDescent="0.25">
      <c r="B2" s="59" t="s">
        <v>131</v>
      </c>
      <c r="C2" s="112">
        <v>43738</v>
      </c>
      <c r="M2" s="50"/>
      <c r="N2" s="50"/>
      <c r="P2" s="24"/>
      <c r="Q2" s="583" t="s">
        <v>172</v>
      </c>
      <c r="R2" s="583"/>
      <c r="S2" s="583"/>
    </row>
    <row r="3" spans="1:20" ht="15.75" thickBot="1" x14ac:dyDescent="0.3">
      <c r="A3" s="2" t="s">
        <v>16</v>
      </c>
      <c r="B3" s="34" t="s">
        <v>166</v>
      </c>
      <c r="C3" s="5"/>
      <c r="D3" s="5"/>
      <c r="E3" s="5"/>
      <c r="P3" s="24"/>
      <c r="Q3" s="35"/>
      <c r="R3" s="25"/>
    </row>
    <row r="4" spans="1:20" x14ac:dyDescent="0.25">
      <c r="B4" s="5" t="s">
        <v>171</v>
      </c>
      <c r="M4" s="56" t="s">
        <v>28</v>
      </c>
      <c r="N4" s="56" t="s">
        <v>28</v>
      </c>
      <c r="O4" s="56" t="s">
        <v>28</v>
      </c>
      <c r="P4" s="96"/>
      <c r="Q4" s="60" t="s">
        <v>29</v>
      </c>
      <c r="R4" s="60" t="s">
        <v>31</v>
      </c>
      <c r="S4" s="60" t="s">
        <v>23</v>
      </c>
      <c r="T4" s="4"/>
    </row>
    <row r="5" spans="1:20" ht="15.75" thickBot="1" x14ac:dyDescent="0.3">
      <c r="G5" s="113" t="s">
        <v>158</v>
      </c>
      <c r="H5" s="113" t="s">
        <v>158</v>
      </c>
      <c r="M5" s="57" t="s">
        <v>27</v>
      </c>
      <c r="N5" s="57" t="s">
        <v>26</v>
      </c>
      <c r="O5" s="57" t="s">
        <v>25</v>
      </c>
      <c r="P5" s="96"/>
      <c r="Q5" s="61" t="s">
        <v>30</v>
      </c>
      <c r="R5" s="61" t="s">
        <v>30</v>
      </c>
      <c r="S5" s="61" t="s">
        <v>30</v>
      </c>
      <c r="T5" s="4"/>
    </row>
    <row r="6" spans="1:20" ht="85.5" customHeight="1" thickBot="1" x14ac:dyDescent="0.3">
      <c r="B6" s="55" t="s">
        <v>1</v>
      </c>
      <c r="C6" s="55" t="s">
        <v>113</v>
      </c>
      <c r="D6" s="55" t="s">
        <v>96</v>
      </c>
      <c r="E6" s="55" t="s">
        <v>3</v>
      </c>
      <c r="F6" s="55" t="s">
        <v>4</v>
      </c>
      <c r="G6" s="72" t="s">
        <v>121</v>
      </c>
      <c r="H6" s="72" t="s">
        <v>122</v>
      </c>
      <c r="I6" s="72" t="s">
        <v>119</v>
      </c>
      <c r="J6" s="72" t="s">
        <v>120</v>
      </c>
      <c r="K6" s="72" t="s">
        <v>107</v>
      </c>
      <c r="L6" s="54" t="s">
        <v>5</v>
      </c>
      <c r="M6" s="58" t="s">
        <v>6</v>
      </c>
      <c r="N6" s="58" t="s">
        <v>6</v>
      </c>
      <c r="O6" s="58" t="s">
        <v>6</v>
      </c>
      <c r="P6" s="96"/>
      <c r="Q6" s="62"/>
      <c r="R6" s="67" t="s">
        <v>32</v>
      </c>
      <c r="S6" s="68" t="s">
        <v>33</v>
      </c>
    </row>
    <row r="7" spans="1:20" hidden="1" x14ac:dyDescent="0.25">
      <c r="B7" s="125"/>
      <c r="C7" s="75"/>
      <c r="D7" s="63"/>
      <c r="F7" s="2" t="s">
        <v>7</v>
      </c>
      <c r="G7" s="114">
        <v>2.7699999999999999E-2</v>
      </c>
      <c r="H7" s="114">
        <v>0.15060000000000001</v>
      </c>
      <c r="I7" s="115">
        <v>43646</v>
      </c>
      <c r="J7" s="115">
        <v>43647</v>
      </c>
      <c r="K7" s="115">
        <v>43282</v>
      </c>
      <c r="L7" s="116" t="s">
        <v>136</v>
      </c>
      <c r="M7" s="52"/>
      <c r="N7" s="47"/>
      <c r="O7" s="47"/>
      <c r="P7" s="47"/>
      <c r="Q7" s="47"/>
      <c r="R7" s="47"/>
      <c r="S7" s="48"/>
    </row>
    <row r="8" spans="1:20" ht="30" customHeight="1" x14ac:dyDescent="0.25">
      <c r="B8" s="125"/>
      <c r="C8" s="123"/>
      <c r="D8" s="63"/>
      <c r="G8" s="114"/>
      <c r="H8" s="114"/>
      <c r="I8" s="115"/>
      <c r="J8" s="115"/>
      <c r="K8" s="115"/>
      <c r="L8" s="116"/>
      <c r="M8" s="52"/>
      <c r="N8" s="47"/>
      <c r="O8" s="47">
        <f>M8+N8</f>
        <v>0</v>
      </c>
      <c r="P8" s="47"/>
      <c r="Q8" s="47"/>
      <c r="R8" s="47"/>
      <c r="S8" s="48">
        <f>Q8+R8</f>
        <v>0</v>
      </c>
    </row>
    <row r="9" spans="1:20" x14ac:dyDescent="0.25">
      <c r="G9" s="83"/>
      <c r="H9" s="83"/>
      <c r="I9" s="79"/>
      <c r="J9" s="79"/>
      <c r="K9" s="79"/>
      <c r="M9" s="19"/>
      <c r="N9" s="20"/>
      <c r="O9" s="20"/>
      <c r="P9" s="47"/>
      <c r="Q9" s="20"/>
      <c r="R9" s="20"/>
      <c r="S9" s="21"/>
    </row>
    <row r="10" spans="1:20" x14ac:dyDescent="0.25">
      <c r="C10" s="64"/>
      <c r="D10" s="64"/>
      <c r="G10" s="83"/>
      <c r="H10" s="83"/>
      <c r="I10" s="79"/>
      <c r="J10" s="79"/>
      <c r="K10" s="79" t="s">
        <v>91</v>
      </c>
      <c r="L10" s="17" t="s">
        <v>38</v>
      </c>
      <c r="M10" s="46">
        <f>SUM(M8:M8)</f>
        <v>0</v>
      </c>
      <c r="N10" s="46">
        <f>SUM(N8:N8)</f>
        <v>0</v>
      </c>
      <c r="O10" s="46">
        <f>SUM(O8:O8)</f>
        <v>0</v>
      </c>
      <c r="P10" s="46"/>
      <c r="Q10" s="46">
        <f>SUM(Q8:Q8)</f>
        <v>0</v>
      </c>
      <c r="R10" s="46">
        <f>SUM(R8:R8)</f>
        <v>0</v>
      </c>
      <c r="S10" s="18">
        <f>SUM(S8:S8)</f>
        <v>0</v>
      </c>
    </row>
    <row r="11" spans="1:20" x14ac:dyDescent="0.25">
      <c r="C11" s="64"/>
      <c r="D11" s="64"/>
      <c r="G11" s="83"/>
      <c r="H11" s="83"/>
      <c r="I11" s="79"/>
      <c r="J11" s="79"/>
      <c r="K11" s="79"/>
      <c r="L11" s="17"/>
      <c r="M11" s="46"/>
      <c r="N11" s="46"/>
      <c r="O11" s="46"/>
      <c r="P11" s="46"/>
      <c r="Q11" s="46"/>
      <c r="R11" s="46"/>
      <c r="S11" s="48"/>
    </row>
    <row r="12" spans="1:20" x14ac:dyDescent="0.25">
      <c r="C12" s="64"/>
      <c r="D12" s="64"/>
      <c r="G12" s="83"/>
      <c r="H12" s="83"/>
      <c r="I12" s="79"/>
      <c r="J12" s="79"/>
      <c r="K12" s="79"/>
      <c r="L12" s="17"/>
      <c r="M12" s="46"/>
      <c r="N12" s="46"/>
      <c r="O12" s="46"/>
      <c r="P12" s="46"/>
      <c r="Q12" s="46"/>
      <c r="R12" s="46"/>
      <c r="S12" s="48"/>
    </row>
    <row r="13" spans="1:20" x14ac:dyDescent="0.25">
      <c r="B13" s="5" t="s">
        <v>111</v>
      </c>
      <c r="C13" s="63"/>
      <c r="D13" s="63"/>
      <c r="S13" s="22"/>
    </row>
    <row r="14" spans="1:20" ht="33.75" customHeight="1" x14ac:dyDescent="0.25">
      <c r="B14" s="585" t="s">
        <v>112</v>
      </c>
      <c r="C14" s="585"/>
      <c r="D14" s="585"/>
      <c r="E14" s="585"/>
      <c r="F14" s="585"/>
      <c r="S14" s="22"/>
    </row>
    <row r="15" spans="1:20" x14ac:dyDescent="0.25">
      <c r="C15" s="63"/>
      <c r="D15" s="63"/>
      <c r="S15" s="22"/>
    </row>
    <row r="16" spans="1:20" ht="50.25" customHeight="1" x14ac:dyDescent="0.25">
      <c r="B16" s="585" t="s">
        <v>115</v>
      </c>
      <c r="C16" s="585"/>
      <c r="D16" s="585"/>
      <c r="E16" s="585"/>
      <c r="F16" s="585"/>
      <c r="S16" s="22"/>
    </row>
    <row r="17" spans="2:20" x14ac:dyDescent="0.25">
      <c r="B17" s="124"/>
      <c r="C17" s="124"/>
      <c r="D17" s="124"/>
      <c r="E17" s="124"/>
      <c r="S17" s="22"/>
    </row>
    <row r="18" spans="2:20" ht="32.25" customHeight="1" x14ac:dyDescent="0.25">
      <c r="B18" s="585" t="s">
        <v>139</v>
      </c>
      <c r="C18" s="585"/>
      <c r="D18" s="585"/>
      <c r="E18" s="585"/>
      <c r="F18" s="585"/>
      <c r="S18" s="22"/>
    </row>
    <row r="19" spans="2:20" ht="15" customHeight="1" x14ac:dyDescent="0.25">
      <c r="B19" s="586" t="s">
        <v>138</v>
      </c>
      <c r="C19" s="585"/>
      <c r="D19" s="585"/>
      <c r="E19" s="585"/>
      <c r="F19" s="585"/>
      <c r="S19" s="22"/>
    </row>
    <row r="20" spans="2:20" ht="15" customHeight="1" x14ac:dyDescent="0.25">
      <c r="B20" s="124"/>
      <c r="C20" s="124"/>
      <c r="D20" s="124"/>
      <c r="E20" s="124"/>
      <c r="S20" s="22"/>
    </row>
    <row r="21" spans="2:20" x14ac:dyDescent="0.25">
      <c r="B21" s="4" t="s">
        <v>98</v>
      </c>
      <c r="C21" s="70" t="s">
        <v>101</v>
      </c>
      <c r="D21" s="70" t="s">
        <v>102</v>
      </c>
      <c r="E21" s="124"/>
      <c r="S21" s="22"/>
    </row>
    <row r="22" spans="2:20" x14ac:dyDescent="0.25">
      <c r="B22" s="125" t="s">
        <v>100</v>
      </c>
      <c r="C22" s="63" t="s">
        <v>103</v>
      </c>
      <c r="D22" s="63" t="s">
        <v>106</v>
      </c>
      <c r="E22" s="124"/>
      <c r="S22" s="22"/>
    </row>
    <row r="23" spans="2:20" ht="15.75" x14ac:dyDescent="0.25">
      <c r="B23" s="120"/>
      <c r="C23" s="64"/>
      <c r="D23" s="64"/>
      <c r="S23" s="22"/>
    </row>
    <row r="24" spans="2:20" x14ac:dyDescent="0.25">
      <c r="B24" s="591" t="s">
        <v>168</v>
      </c>
      <c r="C24" s="591"/>
      <c r="D24" s="591"/>
      <c r="E24" s="591"/>
      <c r="F24" s="591"/>
      <c r="G24" s="591"/>
      <c r="H24" s="591"/>
      <c r="S24" s="22"/>
    </row>
    <row r="25" spans="2:20" x14ac:dyDescent="0.25">
      <c r="B25" s="127" t="s">
        <v>167</v>
      </c>
      <c r="C25" s="63"/>
      <c r="D25" s="63"/>
      <c r="S25" s="22"/>
    </row>
    <row r="26" spans="2:20" x14ac:dyDescent="0.25">
      <c r="B26" s="121"/>
      <c r="C26" s="65"/>
      <c r="D26" s="65"/>
      <c r="E26" s="7"/>
      <c r="F26" s="7"/>
      <c r="G26" s="7"/>
      <c r="H26" s="7"/>
      <c r="I26" s="7"/>
      <c r="J26" s="7"/>
      <c r="K26" s="7"/>
      <c r="L26" s="7"/>
      <c r="M26" s="7"/>
      <c r="N26" s="7"/>
      <c r="O26" s="7"/>
      <c r="P26" s="7"/>
      <c r="Q26" s="7"/>
      <c r="R26" s="7"/>
      <c r="S26" s="23"/>
    </row>
    <row r="27" spans="2:20" x14ac:dyDescent="0.25">
      <c r="B27" s="117"/>
      <c r="C27" s="64"/>
      <c r="D27" s="64"/>
      <c r="Q27" s="44" t="s">
        <v>82</v>
      </c>
      <c r="R27" s="37"/>
      <c r="S27" s="107"/>
    </row>
    <row r="28" spans="2:20" ht="15" customHeight="1" x14ac:dyDescent="0.25">
      <c r="B28" s="13" t="s">
        <v>39</v>
      </c>
      <c r="C28" s="126" t="s">
        <v>2</v>
      </c>
      <c r="D28" s="126"/>
      <c r="E28" s="126" t="s">
        <v>34</v>
      </c>
      <c r="F28" s="126" t="s">
        <v>35</v>
      </c>
      <c r="G28" s="126"/>
      <c r="H28" s="126"/>
      <c r="I28" s="126"/>
      <c r="J28" s="126"/>
      <c r="K28" s="126"/>
      <c r="L28" s="126" t="s">
        <v>36</v>
      </c>
      <c r="M28" s="126" t="s">
        <v>37</v>
      </c>
      <c r="N28" s="36"/>
      <c r="O28" s="36"/>
      <c r="P28" s="36"/>
      <c r="Q28" s="41" t="s">
        <v>81</v>
      </c>
      <c r="R28" s="39"/>
      <c r="S28" s="40"/>
      <c r="T28" s="38"/>
    </row>
    <row r="29" spans="2:20" ht="15" customHeight="1" x14ac:dyDescent="0.25">
      <c r="B29" s="45"/>
      <c r="C29" s="96"/>
      <c r="D29" s="96"/>
      <c r="E29" s="96"/>
      <c r="F29" s="96"/>
      <c r="G29" s="96"/>
      <c r="H29" s="96"/>
      <c r="I29" s="96"/>
      <c r="J29" s="96"/>
      <c r="K29" s="96"/>
      <c r="L29" s="96"/>
      <c r="M29" s="96"/>
      <c r="N29" s="35"/>
      <c r="O29" s="35"/>
      <c r="P29" s="35"/>
      <c r="T29" s="38"/>
    </row>
    <row r="30" spans="2:20" ht="15" customHeight="1" x14ac:dyDescent="0.25">
      <c r="B30" s="45"/>
      <c r="C30" s="96"/>
      <c r="D30" s="96"/>
      <c r="E30" s="96"/>
      <c r="F30" s="96"/>
      <c r="G30" s="96"/>
      <c r="H30" s="96"/>
      <c r="I30" s="96"/>
      <c r="J30" s="96"/>
      <c r="K30" s="96"/>
      <c r="L30" s="96"/>
      <c r="M30" s="96"/>
      <c r="N30" s="35"/>
      <c r="O30" s="35"/>
      <c r="P30" s="35"/>
      <c r="Q30" s="44"/>
      <c r="R30" s="37"/>
      <c r="S30" s="37"/>
      <c r="T30" s="38"/>
    </row>
    <row r="31" spans="2:20" x14ac:dyDescent="0.25">
      <c r="B31" s="8"/>
      <c r="C31" s="96"/>
      <c r="D31" s="96"/>
      <c r="E31" s="96"/>
      <c r="R31" s="38"/>
      <c r="S31" s="38"/>
      <c r="T31" s="38"/>
    </row>
    <row r="32" spans="2:20" x14ac:dyDescent="0.25">
      <c r="B32" s="9"/>
      <c r="C32" s="10"/>
      <c r="D32" s="10"/>
      <c r="E32" s="31"/>
      <c r="F32" s="11"/>
      <c r="G32" s="11"/>
      <c r="H32" s="11"/>
      <c r="I32" s="11"/>
      <c r="J32" s="11"/>
      <c r="K32" s="11"/>
      <c r="L32" s="12"/>
      <c r="M32" s="16"/>
      <c r="N32" s="14"/>
      <c r="O32" s="14"/>
      <c r="P32" s="14"/>
    </row>
    <row r="33" spans="2:16" x14ac:dyDescent="0.25">
      <c r="B33" s="9"/>
      <c r="C33" s="10"/>
      <c r="D33" s="10"/>
      <c r="E33" s="31"/>
      <c r="F33" s="11"/>
      <c r="G33" s="11"/>
      <c r="H33" s="11"/>
      <c r="I33" s="11"/>
      <c r="J33" s="11"/>
      <c r="K33" s="11"/>
      <c r="L33" s="12"/>
      <c r="M33" s="16"/>
      <c r="N33" s="14"/>
      <c r="O33" s="14"/>
      <c r="P33" s="14"/>
    </row>
    <row r="34" spans="2:16" x14ac:dyDescent="0.25">
      <c r="B34" s="9"/>
      <c r="C34" s="10"/>
      <c r="D34" s="10"/>
      <c r="E34" s="31"/>
      <c r="F34" s="11"/>
      <c r="G34" s="11"/>
      <c r="H34" s="11"/>
      <c r="I34" s="11"/>
      <c r="J34" s="11"/>
      <c r="K34" s="11"/>
      <c r="L34" s="12"/>
      <c r="M34" s="16"/>
      <c r="N34" s="14"/>
      <c r="O34" s="14"/>
      <c r="P34" s="14"/>
    </row>
    <row r="35" spans="2:16" x14ac:dyDescent="0.25">
      <c r="B35" s="9"/>
      <c r="C35" s="10"/>
      <c r="D35" s="10"/>
      <c r="E35" s="31"/>
      <c r="F35" s="11"/>
      <c r="G35" s="11"/>
      <c r="H35" s="11"/>
      <c r="I35" s="11"/>
      <c r="J35" s="11"/>
      <c r="K35" s="11"/>
      <c r="L35" s="12"/>
      <c r="M35" s="16"/>
      <c r="N35" s="14"/>
      <c r="O35" s="14"/>
      <c r="P35" s="14"/>
    </row>
  </sheetData>
  <mergeCells count="7">
    <mergeCell ref="B19:F19"/>
    <mergeCell ref="B24:H24"/>
    <mergeCell ref="Q1:S1"/>
    <mergeCell ref="Q2:S2"/>
    <mergeCell ref="B14:F14"/>
    <mergeCell ref="B16:F16"/>
    <mergeCell ref="B18:F18"/>
  </mergeCells>
  <hyperlinks>
    <hyperlink ref="B19" r:id="rId1"/>
  </hyperlinks>
  <printOptions horizontalCentered="1" gridLines="1"/>
  <pageMargins left="0" right="0" top="0.75" bottom="0.75" header="0.3" footer="0.3"/>
  <pageSetup scale="49" orientation="landscape"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E67"/>
  <sheetViews>
    <sheetView showGridLines="0" zoomScale="80" zoomScaleNormal="80" workbookViewId="0">
      <pane xSplit="2" ySplit="6" topLeftCell="J7" activePane="bottomRight" state="frozen"/>
      <selection activeCell="H1" sqref="H1:I1048576"/>
      <selection pane="topRight" activeCell="H1" sqref="H1:I1048576"/>
      <selection pane="bottomLeft" activeCell="H1" sqref="H1:I1048576"/>
      <selection pane="bottomRight" activeCell="X7" sqref="X7:X16"/>
    </sheetView>
  </sheetViews>
  <sheetFormatPr defaultColWidth="9.140625" defaultRowHeight="15" x14ac:dyDescent="0.25"/>
  <cols>
    <col min="1" max="1" width="7.85546875" style="135" customWidth="1"/>
    <col min="2" max="2" width="59.5703125" style="135" customWidth="1"/>
    <col min="3" max="3" width="36.28515625" style="135" customWidth="1"/>
    <col min="4" max="4" width="15.28515625" style="135" customWidth="1"/>
    <col min="5" max="5" width="7.7109375" style="135" bestFit="1" customWidth="1"/>
    <col min="6" max="6" width="17.140625" style="135" bestFit="1" customWidth="1"/>
    <col min="7" max="7" width="23.28515625" style="135" customWidth="1"/>
    <col min="8" max="8" width="11.140625" style="137" customWidth="1"/>
    <col min="9" max="9" width="13" style="137" customWidth="1"/>
    <col min="10" max="10" width="14.85546875" style="135" customWidth="1"/>
    <col min="11" max="11" width="16.5703125" style="135" customWidth="1"/>
    <col min="12" max="12" width="10.42578125" style="135" customWidth="1"/>
    <col min="13" max="13" width="20.85546875" style="135" customWidth="1"/>
    <col min="14" max="14" width="14" style="135" bestFit="1" customWidth="1"/>
    <col min="15" max="15" width="13.7109375" style="135" customWidth="1"/>
    <col min="16" max="16" width="14.42578125" style="135" customWidth="1"/>
    <col min="17" max="17" width="3.7109375" style="135" customWidth="1"/>
    <col min="18" max="18" width="15.85546875" style="135" customWidth="1"/>
    <col min="19" max="19" width="14.140625" style="135" customWidth="1"/>
    <col min="20" max="20" width="3.7109375" style="135" customWidth="1"/>
    <col min="21" max="21" width="14.140625" style="135" bestFit="1" customWidth="1"/>
    <col min="22" max="22" width="15.28515625" style="135" bestFit="1" customWidth="1"/>
    <col min="23" max="23" width="16" style="135" customWidth="1"/>
    <col min="24" max="24" width="14.28515625" style="135" customWidth="1"/>
    <col min="25" max="25" width="11.140625" style="130" bestFit="1" customWidth="1"/>
    <col min="26" max="26" width="9.140625" style="135"/>
    <col min="27" max="27" width="11.42578125" style="135" bestFit="1" customWidth="1"/>
    <col min="28" max="28" width="9.140625" style="135"/>
    <col min="29" max="29" width="10.42578125" style="135" bestFit="1" customWidth="1"/>
    <col min="30" max="16384" width="9.140625" style="135"/>
  </cols>
  <sheetData>
    <row r="1" spans="1:29" ht="15.75" customHeight="1" x14ac:dyDescent="0.25">
      <c r="A1" s="132" t="s">
        <v>12</v>
      </c>
    </row>
    <row r="2" spans="1:29" ht="15.75" customHeight="1" x14ac:dyDescent="0.25">
      <c r="A2" s="138" t="str">
        <f>'#2521 Ed Venture '!A2</f>
        <v>Federal Grant Allocations/Reimbursements as of: 06/30/2023</v>
      </c>
      <c r="B2" s="202"/>
      <c r="N2" s="140"/>
      <c r="O2" s="140"/>
      <c r="Q2" s="141"/>
    </row>
    <row r="3" spans="1:29" ht="15.75" customHeight="1" x14ac:dyDescent="0.25">
      <c r="A3" s="142" t="s">
        <v>61</v>
      </c>
      <c r="B3" s="132"/>
      <c r="D3" s="132"/>
      <c r="E3" s="132"/>
      <c r="F3" s="132"/>
      <c r="Q3" s="141"/>
      <c r="R3" s="136"/>
      <c r="S3" s="143"/>
    </row>
    <row r="4" spans="1:29" ht="15.75" customHeight="1" x14ac:dyDescent="0.25">
      <c r="A4" s="132" t="s">
        <v>147</v>
      </c>
      <c r="N4" s="253"/>
      <c r="O4" s="253"/>
      <c r="P4" s="253"/>
      <c r="Q4" s="146"/>
      <c r="R4" s="253"/>
      <c r="S4" s="253"/>
      <c r="T4" s="253"/>
      <c r="U4" s="574" t="s">
        <v>211</v>
      </c>
      <c r="V4" s="574"/>
      <c r="W4" s="574"/>
    </row>
    <row r="5" spans="1:29" ht="15.75" thickBot="1" x14ac:dyDescent="0.3">
      <c r="A5" s="137"/>
      <c r="H5" s="148"/>
      <c r="I5" s="148"/>
      <c r="N5" s="253"/>
      <c r="O5" s="253"/>
      <c r="P5" s="253"/>
      <c r="Q5" s="146"/>
      <c r="R5" s="253"/>
      <c r="S5" s="253"/>
      <c r="T5" s="253"/>
      <c r="U5" s="573"/>
      <c r="V5" s="573"/>
      <c r="W5" s="573"/>
    </row>
    <row r="6" spans="1:29" ht="85.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9" ht="15.75" customHeight="1" x14ac:dyDescent="0.25">
      <c r="A7" s="137">
        <v>4201</v>
      </c>
      <c r="B7" s="135" t="s">
        <v>326</v>
      </c>
      <c r="C7" s="392" t="s">
        <v>95</v>
      </c>
      <c r="D7" s="185" t="s">
        <v>218</v>
      </c>
      <c r="E7" s="185" t="s">
        <v>253</v>
      </c>
      <c r="F7" s="185" t="s">
        <v>219</v>
      </c>
      <c r="G7" s="137" t="s">
        <v>7</v>
      </c>
      <c r="H7" s="326">
        <v>2.7199999999999998E-2</v>
      </c>
      <c r="I7" s="300">
        <v>0.15010000000000001</v>
      </c>
      <c r="J7" s="281">
        <v>45107</v>
      </c>
      <c r="K7" s="171">
        <v>45108</v>
      </c>
      <c r="L7" s="171">
        <v>44743</v>
      </c>
      <c r="M7" s="171" t="s">
        <v>212</v>
      </c>
      <c r="N7" s="411">
        <v>11940.5</v>
      </c>
      <c r="O7" s="412">
        <v>17917</v>
      </c>
      <c r="P7" s="413">
        <f>N7+O7</f>
        <v>29857.5</v>
      </c>
      <c r="Q7" s="130"/>
      <c r="R7" s="403">
        <v>0</v>
      </c>
      <c r="S7" s="398">
        <f>P7-R7</f>
        <v>29857.5</v>
      </c>
      <c r="T7" s="286"/>
      <c r="U7" s="403">
        <v>0</v>
      </c>
      <c r="V7" s="408">
        <v>0</v>
      </c>
      <c r="W7" s="482">
        <f t="shared" ref="W7:W16" si="0">U7+V7</f>
        <v>0</v>
      </c>
      <c r="X7" s="503">
        <f t="shared" ref="X7:X16" si="1">S7-W7</f>
        <v>29857.5</v>
      </c>
    </row>
    <row r="8" spans="1:29" ht="15.75" customHeight="1" x14ac:dyDescent="0.25">
      <c r="A8" s="137">
        <v>4253</v>
      </c>
      <c r="B8" s="135" t="s">
        <v>114</v>
      </c>
      <c r="C8" s="392" t="s">
        <v>108</v>
      </c>
      <c r="D8" s="185" t="s">
        <v>216</v>
      </c>
      <c r="E8" s="185" t="s">
        <v>240</v>
      </c>
      <c r="F8" s="185" t="s">
        <v>217</v>
      </c>
      <c r="G8" s="137" t="s">
        <v>7</v>
      </c>
      <c r="H8" s="326">
        <v>2.7199999999999998E-2</v>
      </c>
      <c r="I8" s="300">
        <v>0.15010000000000001</v>
      </c>
      <c r="J8" s="281">
        <f>+J7</f>
        <v>45107</v>
      </c>
      <c r="K8" s="171">
        <f t="shared" ref="K8:M8" si="2">+K7</f>
        <v>45108</v>
      </c>
      <c r="L8" s="171">
        <f t="shared" si="2"/>
        <v>44743</v>
      </c>
      <c r="M8" s="171" t="str">
        <f t="shared" si="2"/>
        <v>07/01/22 - 06/30/23</v>
      </c>
      <c r="N8" s="414">
        <v>40786.44</v>
      </c>
      <c r="O8" s="415">
        <f>87081.24-40786.44+4150.33</f>
        <v>50445.130000000005</v>
      </c>
      <c r="P8" s="416">
        <f t="shared" ref="P8:P16" si="3">N8+O8</f>
        <v>91231.57</v>
      </c>
      <c r="Q8" s="130"/>
      <c r="R8" s="384">
        <v>0</v>
      </c>
      <c r="S8" s="386">
        <f>P8-R8</f>
        <v>91231.57</v>
      </c>
      <c r="T8" s="133"/>
      <c r="U8" s="384">
        <v>91231.57</v>
      </c>
      <c r="V8" s="391">
        <v>0</v>
      </c>
      <c r="W8" s="483">
        <f t="shared" si="0"/>
        <v>91231.57</v>
      </c>
      <c r="X8" s="458">
        <f t="shared" si="1"/>
        <v>0</v>
      </c>
    </row>
    <row r="9" spans="1:29" ht="15.75" customHeight="1" x14ac:dyDescent="0.25">
      <c r="A9" s="137">
        <v>4255</v>
      </c>
      <c r="B9" s="135" t="s">
        <v>343</v>
      </c>
      <c r="C9" s="392" t="s">
        <v>117</v>
      </c>
      <c r="D9" s="185" t="s">
        <v>220</v>
      </c>
      <c r="E9" s="137" t="s">
        <v>250</v>
      </c>
      <c r="F9" s="185" t="s">
        <v>221</v>
      </c>
      <c r="G9" s="137" t="s">
        <v>7</v>
      </c>
      <c r="H9" s="326">
        <v>2.7199999999999998E-2</v>
      </c>
      <c r="I9" s="300">
        <v>0.15010000000000001</v>
      </c>
      <c r="J9" s="281">
        <v>45107</v>
      </c>
      <c r="K9" s="171">
        <v>45108</v>
      </c>
      <c r="L9" s="171">
        <v>44743</v>
      </c>
      <c r="M9" s="171" t="s">
        <v>212</v>
      </c>
      <c r="N9" s="414">
        <v>499.16</v>
      </c>
      <c r="O9" s="415">
        <v>0</v>
      </c>
      <c r="P9" s="416">
        <f>N9+O9</f>
        <v>499.16</v>
      </c>
      <c r="Q9" s="130"/>
      <c r="R9" s="384">
        <v>0</v>
      </c>
      <c r="S9" s="386">
        <f>P9-R9</f>
        <v>499.16</v>
      </c>
      <c r="T9" s="133"/>
      <c r="U9" s="384">
        <v>499.16</v>
      </c>
      <c r="V9" s="391">
        <v>0</v>
      </c>
      <c r="W9" s="483">
        <f>U9+V9</f>
        <v>499.16</v>
      </c>
      <c r="X9" s="458">
        <f>S9-W9</f>
        <v>0</v>
      </c>
    </row>
    <row r="10" spans="1:29" ht="15.75" customHeight="1" x14ac:dyDescent="0.25">
      <c r="A10" s="137">
        <v>4260</v>
      </c>
      <c r="B10" s="135" t="s">
        <v>328</v>
      </c>
      <c r="C10" s="392" t="s">
        <v>329</v>
      </c>
      <c r="D10" s="185" t="s">
        <v>292</v>
      </c>
      <c r="E10" s="137" t="s">
        <v>293</v>
      </c>
      <c r="F10" s="185" t="s">
        <v>294</v>
      </c>
      <c r="G10" s="238" t="s">
        <v>7</v>
      </c>
      <c r="H10" s="326">
        <v>2.63E-2</v>
      </c>
      <c r="I10" s="300">
        <v>0.15010000000000001</v>
      </c>
      <c r="J10" s="281">
        <v>45199</v>
      </c>
      <c r="K10" s="171">
        <v>45250</v>
      </c>
      <c r="L10" s="171">
        <v>44378</v>
      </c>
      <c r="M10" s="171" t="s">
        <v>192</v>
      </c>
      <c r="N10" s="414">
        <v>5942.23</v>
      </c>
      <c r="O10" s="415">
        <v>18621.29</v>
      </c>
      <c r="P10" s="416">
        <f>N10+O10</f>
        <v>24563.52</v>
      </c>
      <c r="Q10" s="178"/>
      <c r="R10" s="384">
        <v>0</v>
      </c>
      <c r="S10" s="386">
        <f t="shared" ref="S10:S11" si="4">P10-R10</f>
        <v>24563.52</v>
      </c>
      <c r="T10" s="286"/>
      <c r="U10" s="384">
        <v>24563.52</v>
      </c>
      <c r="V10" s="391">
        <v>0</v>
      </c>
      <c r="W10" s="483">
        <f t="shared" ref="W10:W11" si="5">U10+V10</f>
        <v>24563.52</v>
      </c>
      <c r="X10" s="458">
        <f t="shared" ref="X10:X11" si="6">S10-W10</f>
        <v>0</v>
      </c>
    </row>
    <row r="11" spans="1:29" ht="15.75" customHeight="1" x14ac:dyDescent="0.25">
      <c r="A11" s="137">
        <v>4261</v>
      </c>
      <c r="B11" s="135" t="s">
        <v>345</v>
      </c>
      <c r="C11" s="392" t="s">
        <v>347</v>
      </c>
      <c r="D11" s="185" t="s">
        <v>292</v>
      </c>
      <c r="E11" s="137" t="s">
        <v>346</v>
      </c>
      <c r="F11" s="185" t="s">
        <v>294</v>
      </c>
      <c r="G11" s="238" t="s">
        <v>7</v>
      </c>
      <c r="H11" s="326">
        <v>2.63E-2</v>
      </c>
      <c r="I11" s="300">
        <v>0.15010000000000001</v>
      </c>
      <c r="J11" s="281">
        <v>45199</v>
      </c>
      <c r="K11" s="171">
        <v>45250</v>
      </c>
      <c r="L11" s="171">
        <v>44378</v>
      </c>
      <c r="M11" s="171" t="s">
        <v>192</v>
      </c>
      <c r="N11" s="414">
        <v>1007.81</v>
      </c>
      <c r="O11" s="415">
        <v>0</v>
      </c>
      <c r="P11" s="416">
        <f>N11+O11</f>
        <v>1007.81</v>
      </c>
      <c r="Q11" s="130"/>
      <c r="R11" s="384">
        <v>0</v>
      </c>
      <c r="S11" s="386">
        <f t="shared" si="4"/>
        <v>1007.81</v>
      </c>
      <c r="T11" s="133"/>
      <c r="U11" s="384">
        <v>1007.81</v>
      </c>
      <c r="V11" s="391">
        <v>0</v>
      </c>
      <c r="W11" s="483">
        <f t="shared" si="5"/>
        <v>1007.81</v>
      </c>
      <c r="X11" s="458">
        <f t="shared" si="6"/>
        <v>0</v>
      </c>
    </row>
    <row r="12" spans="1:29" ht="15.75" customHeight="1" x14ac:dyDescent="0.25">
      <c r="A12" s="137">
        <v>4423</v>
      </c>
      <c r="B12" s="135" t="s">
        <v>210</v>
      </c>
      <c r="C12" s="392" t="s">
        <v>305</v>
      </c>
      <c r="D12" s="185" t="s">
        <v>183</v>
      </c>
      <c r="E12" s="137" t="s">
        <v>242</v>
      </c>
      <c r="F12" s="185" t="s">
        <v>196</v>
      </c>
      <c r="G12" s="238" t="s">
        <v>7</v>
      </c>
      <c r="H12" s="326">
        <v>2.7199999999999998E-2</v>
      </c>
      <c r="I12" s="300">
        <v>0.15010000000000001</v>
      </c>
      <c r="J12" s="281">
        <v>45199</v>
      </c>
      <c r="K12" s="171">
        <v>45214</v>
      </c>
      <c r="L12" s="171">
        <v>44201</v>
      </c>
      <c r="M12" s="171" t="s">
        <v>192</v>
      </c>
      <c r="N12" s="414">
        <v>6795.61</v>
      </c>
      <c r="O12" s="415">
        <v>0</v>
      </c>
      <c r="P12" s="416">
        <f>N12+O12</f>
        <v>6795.61</v>
      </c>
      <c r="Q12" s="130"/>
      <c r="R12" s="384">
        <v>0</v>
      </c>
      <c r="S12" s="386">
        <f t="shared" ref="S12:S16" si="7">P12-R12</f>
        <v>6795.61</v>
      </c>
      <c r="T12" s="133"/>
      <c r="U12" s="384">
        <v>0</v>
      </c>
      <c r="V12" s="391">
        <v>0</v>
      </c>
      <c r="W12" s="483">
        <f t="shared" si="0"/>
        <v>0</v>
      </c>
      <c r="X12" s="458">
        <f t="shared" si="1"/>
        <v>6795.61</v>
      </c>
    </row>
    <row r="13" spans="1:29" ht="15.75" customHeight="1" x14ac:dyDescent="0.25">
      <c r="A13" s="137">
        <v>4427</v>
      </c>
      <c r="B13" s="135" t="s">
        <v>193</v>
      </c>
      <c r="C13" s="392" t="s">
        <v>305</v>
      </c>
      <c r="D13" s="185" t="s">
        <v>183</v>
      </c>
      <c r="E13" s="137" t="s">
        <v>249</v>
      </c>
      <c r="F13" s="185" t="s">
        <v>194</v>
      </c>
      <c r="G13" s="238" t="s">
        <v>7</v>
      </c>
      <c r="H13" s="326">
        <v>2.7199999999999998E-2</v>
      </c>
      <c r="I13" s="300">
        <v>0.15010000000000001</v>
      </c>
      <c r="J13" s="281">
        <v>45199</v>
      </c>
      <c r="K13" s="171">
        <v>45214</v>
      </c>
      <c r="L13" s="171">
        <v>44201</v>
      </c>
      <c r="M13" s="171" t="s">
        <v>191</v>
      </c>
      <c r="N13" s="414">
        <v>1435.69</v>
      </c>
      <c r="O13" s="415">
        <v>0</v>
      </c>
      <c r="P13" s="416">
        <f t="shared" si="3"/>
        <v>1435.69</v>
      </c>
      <c r="Q13" s="130"/>
      <c r="R13" s="384">
        <v>0</v>
      </c>
      <c r="S13" s="386">
        <f t="shared" si="7"/>
        <v>1435.69</v>
      </c>
      <c r="T13" s="133"/>
      <c r="U13" s="384">
        <v>0</v>
      </c>
      <c r="V13" s="391">
        <v>0</v>
      </c>
      <c r="W13" s="483">
        <f t="shared" si="0"/>
        <v>0</v>
      </c>
      <c r="X13" s="458">
        <f t="shared" si="1"/>
        <v>1435.69</v>
      </c>
    </row>
    <row r="14" spans="1:29" ht="15.75" customHeight="1" x14ac:dyDescent="0.25">
      <c r="A14" s="329">
        <v>4452</v>
      </c>
      <c r="B14" s="213" t="s">
        <v>204</v>
      </c>
      <c r="C14" s="392" t="s">
        <v>200</v>
      </c>
      <c r="D14" s="185" t="s">
        <v>201</v>
      </c>
      <c r="E14" s="137" t="s">
        <v>245</v>
      </c>
      <c r="F14" s="185" t="s">
        <v>205</v>
      </c>
      <c r="G14" s="238" t="s">
        <v>7</v>
      </c>
      <c r="H14" s="326">
        <v>0.05</v>
      </c>
      <c r="I14" s="300">
        <v>0.15010000000000001</v>
      </c>
      <c r="J14" s="281">
        <v>45565</v>
      </c>
      <c r="K14" s="171">
        <v>45580</v>
      </c>
      <c r="L14" s="171">
        <v>44279</v>
      </c>
      <c r="M14" s="171" t="s">
        <v>203</v>
      </c>
      <c r="N14" s="414">
        <v>12295.93</v>
      </c>
      <c r="O14" s="415">
        <v>1.93</v>
      </c>
      <c r="P14" s="416">
        <f>N14+O14</f>
        <v>12297.86</v>
      </c>
      <c r="Q14" s="130"/>
      <c r="R14" s="384">
        <v>0</v>
      </c>
      <c r="S14" s="386">
        <f t="shared" si="7"/>
        <v>12297.86</v>
      </c>
      <c r="T14" s="133"/>
      <c r="U14" s="384">
        <v>0</v>
      </c>
      <c r="V14" s="391">
        <v>0</v>
      </c>
      <c r="W14" s="483">
        <f t="shared" si="0"/>
        <v>0</v>
      </c>
      <c r="X14" s="458">
        <f t="shared" si="1"/>
        <v>12297.86</v>
      </c>
      <c r="AA14" s="177"/>
    </row>
    <row r="15" spans="1:29" ht="15.75" customHeight="1" x14ac:dyDescent="0.25">
      <c r="A15" s="137">
        <v>4454</v>
      </c>
      <c r="B15" s="135" t="s">
        <v>306</v>
      </c>
      <c r="C15" s="392" t="s">
        <v>200</v>
      </c>
      <c r="D15" s="185" t="s">
        <v>201</v>
      </c>
      <c r="E15" s="185" t="s">
        <v>248</v>
      </c>
      <c r="F15" s="185" t="s">
        <v>228</v>
      </c>
      <c r="G15" s="238" t="s">
        <v>7</v>
      </c>
      <c r="H15" s="326">
        <v>0.05</v>
      </c>
      <c r="I15" s="300">
        <v>0.15010000000000001</v>
      </c>
      <c r="J15" s="281">
        <v>45565</v>
      </c>
      <c r="K15" s="171">
        <v>45580</v>
      </c>
      <c r="L15" s="171">
        <v>44279</v>
      </c>
      <c r="M15" s="171" t="s">
        <v>327</v>
      </c>
      <c r="N15" s="414">
        <v>659.97</v>
      </c>
      <c r="O15" s="415">
        <v>12.16</v>
      </c>
      <c r="P15" s="416">
        <f>N15+O15</f>
        <v>672.13</v>
      </c>
      <c r="Q15" s="130"/>
      <c r="R15" s="399">
        <v>0</v>
      </c>
      <c r="S15" s="386">
        <f t="shared" si="7"/>
        <v>672.13</v>
      </c>
      <c r="T15" s="130"/>
      <c r="U15" s="399">
        <v>0</v>
      </c>
      <c r="V15" s="385">
        <v>0</v>
      </c>
      <c r="W15" s="483">
        <f t="shared" si="0"/>
        <v>0</v>
      </c>
      <c r="X15" s="458">
        <f t="shared" si="1"/>
        <v>672.13</v>
      </c>
    </row>
    <row r="16" spans="1:29" ht="15.75" customHeight="1" x14ac:dyDescent="0.25">
      <c r="A16" s="137">
        <v>4459</v>
      </c>
      <c r="B16" s="135" t="s">
        <v>243</v>
      </c>
      <c r="C16" s="392" t="s">
        <v>200</v>
      </c>
      <c r="D16" s="185" t="s">
        <v>201</v>
      </c>
      <c r="E16" s="137" t="s">
        <v>244</v>
      </c>
      <c r="F16" s="185" t="s">
        <v>202</v>
      </c>
      <c r="G16" s="238" t="s">
        <v>7</v>
      </c>
      <c r="H16" s="326">
        <v>0.05</v>
      </c>
      <c r="I16" s="300">
        <v>0.15010000000000001</v>
      </c>
      <c r="J16" s="281">
        <v>45565</v>
      </c>
      <c r="K16" s="171">
        <v>45580</v>
      </c>
      <c r="L16" s="171">
        <v>44279</v>
      </c>
      <c r="M16" s="171" t="s">
        <v>203</v>
      </c>
      <c r="N16" s="414">
        <v>49183.71</v>
      </c>
      <c r="O16" s="415">
        <v>7.71</v>
      </c>
      <c r="P16" s="416">
        <f t="shared" si="3"/>
        <v>49191.42</v>
      </c>
      <c r="Q16" s="130"/>
      <c r="R16" s="384">
        <v>0</v>
      </c>
      <c r="S16" s="402">
        <f t="shared" si="7"/>
        <v>49191.42</v>
      </c>
      <c r="T16" s="133"/>
      <c r="U16" s="384">
        <v>0</v>
      </c>
      <c r="V16" s="391">
        <v>0</v>
      </c>
      <c r="W16" s="483">
        <f t="shared" si="0"/>
        <v>0</v>
      </c>
      <c r="X16" s="458">
        <f t="shared" si="1"/>
        <v>49191.42</v>
      </c>
      <c r="AC16" s="177"/>
    </row>
    <row r="17" spans="2:31" ht="15.75" customHeight="1" thickBot="1" x14ac:dyDescent="0.3">
      <c r="B17" s="141"/>
      <c r="C17" s="185"/>
      <c r="D17" s="185"/>
      <c r="E17" s="185"/>
      <c r="H17" s="300"/>
      <c r="I17" s="300"/>
      <c r="M17" s="227" t="s">
        <v>38</v>
      </c>
      <c r="N17" s="387">
        <f>SUM(N7:N16)</f>
        <v>130547.04999999999</v>
      </c>
      <c r="O17" s="388">
        <f>SUM(O7:O16)</f>
        <v>87005.220000000016</v>
      </c>
      <c r="P17" s="389">
        <f>SUM(P7:P16)</f>
        <v>217552.26999999996</v>
      </c>
      <c r="Q17" s="130"/>
      <c r="R17" s="387">
        <f>SUM(R7:R16)</f>
        <v>0</v>
      </c>
      <c r="S17" s="407">
        <f>SUM(S7:S16)</f>
        <v>217552.26999999996</v>
      </c>
      <c r="T17" s="130"/>
      <c r="U17" s="387">
        <f>SUM(U7:U16)</f>
        <v>117302.06000000001</v>
      </c>
      <c r="V17" s="388">
        <f>SUM(V7:V16)</f>
        <v>0</v>
      </c>
      <c r="W17" s="486">
        <f>SUM(W7:W16)</f>
        <v>117302.06000000001</v>
      </c>
      <c r="X17" s="489">
        <f>SUM(X7:X16)</f>
        <v>100250.20999999999</v>
      </c>
      <c r="AE17" s="177"/>
    </row>
    <row r="18" spans="2:31" ht="15.75" customHeight="1" thickTop="1" x14ac:dyDescent="0.25">
      <c r="C18" s="185"/>
      <c r="D18" s="185"/>
      <c r="E18" s="185"/>
      <c r="H18" s="300"/>
      <c r="I18" s="300"/>
      <c r="M18" s="227"/>
      <c r="T18" s="141"/>
      <c r="U18" s="141"/>
    </row>
    <row r="19" spans="2:31" ht="15.75" customHeight="1" x14ac:dyDescent="0.25">
      <c r="B19" s="132" t="s">
        <v>111</v>
      </c>
      <c r="C19" s="185"/>
      <c r="D19" s="185"/>
      <c r="E19" s="185"/>
      <c r="M19" s="227"/>
      <c r="N19" s="173"/>
      <c r="O19" s="173"/>
      <c r="P19" s="173"/>
      <c r="R19" s="173"/>
      <c r="S19" s="173"/>
      <c r="T19" s="172"/>
      <c r="U19" s="141"/>
      <c r="V19" s="141"/>
    </row>
    <row r="20" spans="2:31" ht="15.75" customHeight="1" x14ac:dyDescent="0.25">
      <c r="B20" s="576" t="s">
        <v>352</v>
      </c>
      <c r="C20" s="576"/>
      <c r="D20" s="576"/>
      <c r="E20" s="576"/>
      <c r="F20" s="576"/>
      <c r="G20" s="576"/>
      <c r="H20" s="180"/>
      <c r="I20" s="180"/>
      <c r="J20" s="179"/>
      <c r="M20" s="227"/>
      <c r="N20" s="173"/>
      <c r="O20" s="173"/>
      <c r="P20" s="173"/>
      <c r="R20" s="173"/>
      <c r="S20" s="173"/>
      <c r="T20" s="172"/>
      <c r="U20" s="141"/>
      <c r="V20" s="141"/>
    </row>
    <row r="21" spans="2:31" ht="15.75" customHeight="1" x14ac:dyDescent="0.25">
      <c r="C21" s="185"/>
      <c r="D21" s="185"/>
      <c r="E21" s="185"/>
      <c r="M21" s="227"/>
      <c r="N21" s="173"/>
      <c r="O21" s="173"/>
      <c r="P21" s="173"/>
      <c r="R21" s="173"/>
      <c r="S21" s="173"/>
      <c r="T21" s="172"/>
      <c r="U21" s="141"/>
      <c r="V21" s="141"/>
    </row>
    <row r="22" spans="2:31" ht="15.75" customHeight="1" x14ac:dyDescent="0.25">
      <c r="B22" s="576" t="s">
        <v>115</v>
      </c>
      <c r="C22" s="576"/>
      <c r="D22" s="576"/>
      <c r="E22" s="576"/>
      <c r="F22" s="576"/>
      <c r="G22" s="576"/>
      <c r="H22" s="180"/>
      <c r="I22" s="180"/>
      <c r="J22" s="179"/>
      <c r="M22" s="227"/>
      <c r="N22" s="173"/>
      <c r="O22" s="173"/>
      <c r="P22" s="173"/>
      <c r="R22" s="173"/>
      <c r="S22" s="173"/>
      <c r="T22" s="172"/>
      <c r="U22" s="141"/>
      <c r="V22" s="141"/>
    </row>
    <row r="23" spans="2:31" ht="15.75" customHeight="1" x14ac:dyDescent="0.25">
      <c r="B23" s="179"/>
      <c r="C23" s="179"/>
      <c r="D23" s="179"/>
      <c r="E23" s="179"/>
      <c r="F23" s="179"/>
      <c r="G23" s="179"/>
      <c r="H23" s="180"/>
      <c r="I23" s="180"/>
      <c r="J23" s="179"/>
      <c r="M23" s="227"/>
      <c r="N23" s="173"/>
      <c r="O23" s="173"/>
      <c r="P23" s="173"/>
      <c r="R23" s="173"/>
      <c r="S23" s="173"/>
      <c r="T23" s="172"/>
      <c r="U23" s="141"/>
      <c r="V23" s="141"/>
    </row>
    <row r="24" spans="2:31" ht="15.75" customHeight="1" x14ac:dyDescent="0.25">
      <c r="B24" s="576" t="s">
        <v>139</v>
      </c>
      <c r="C24" s="576"/>
      <c r="D24" s="576"/>
      <c r="E24" s="576"/>
      <c r="F24" s="576"/>
      <c r="G24" s="576"/>
      <c r="H24" s="180"/>
      <c r="I24" s="180"/>
      <c r="J24" s="179"/>
      <c r="M24" s="227"/>
      <c r="N24" s="173"/>
      <c r="O24" s="173"/>
      <c r="P24" s="173"/>
      <c r="R24" s="173"/>
      <c r="S24" s="173"/>
      <c r="T24" s="172"/>
      <c r="U24" s="141"/>
      <c r="V24" s="141"/>
    </row>
    <row r="25" spans="2:31" ht="15.75" customHeight="1" x14ac:dyDescent="0.25">
      <c r="B25" s="589" t="s">
        <v>138</v>
      </c>
      <c r="C25" s="576"/>
      <c r="D25" s="576"/>
      <c r="E25" s="576"/>
      <c r="F25" s="576"/>
      <c r="G25" s="576"/>
      <c r="H25" s="180"/>
      <c r="I25" s="180"/>
      <c r="J25" s="179"/>
      <c r="M25" s="227"/>
      <c r="N25" s="173"/>
      <c r="O25" s="173"/>
      <c r="P25" s="173"/>
      <c r="R25" s="173"/>
      <c r="S25" s="173"/>
      <c r="T25" s="172"/>
      <c r="U25" s="141"/>
      <c r="V25" s="141"/>
    </row>
    <row r="26" spans="2:31" ht="15.75" customHeight="1" x14ac:dyDescent="0.25">
      <c r="B26" s="179"/>
      <c r="C26" s="179"/>
      <c r="D26" s="179"/>
      <c r="E26" s="179"/>
      <c r="F26" s="179"/>
      <c r="G26" s="179"/>
      <c r="H26" s="180"/>
      <c r="I26" s="180"/>
      <c r="J26" s="179"/>
      <c r="M26" s="227"/>
      <c r="N26" s="173"/>
      <c r="O26" s="173"/>
      <c r="P26" s="173"/>
      <c r="R26" s="173"/>
      <c r="S26" s="173"/>
      <c r="T26" s="172"/>
      <c r="U26" s="141"/>
      <c r="V26" s="141"/>
    </row>
    <row r="27" spans="2:31" ht="15.75" customHeight="1" x14ac:dyDescent="0.25">
      <c r="B27" s="131" t="s">
        <v>98</v>
      </c>
      <c r="C27" s="183" t="s">
        <v>101</v>
      </c>
      <c r="D27" s="183" t="s">
        <v>102</v>
      </c>
      <c r="E27" s="183"/>
      <c r="F27" s="179"/>
      <c r="G27" s="179"/>
      <c r="H27" s="180"/>
      <c r="I27" s="180"/>
      <c r="J27" s="179"/>
      <c r="M27" s="227"/>
      <c r="N27" s="173"/>
      <c r="O27" s="173"/>
      <c r="P27" s="173"/>
      <c r="R27" s="173"/>
      <c r="S27" s="173"/>
      <c r="T27" s="172"/>
      <c r="U27" s="141"/>
      <c r="V27" s="141"/>
    </row>
    <row r="28" spans="2:31" ht="15.75" customHeight="1" x14ac:dyDescent="0.25">
      <c r="B28" s="135" t="s">
        <v>99</v>
      </c>
      <c r="C28" s="185" t="s">
        <v>236</v>
      </c>
      <c r="D28" s="185" t="s">
        <v>105</v>
      </c>
      <c r="E28" s="185"/>
      <c r="F28" s="179"/>
      <c r="G28" s="179"/>
      <c r="H28" s="180"/>
      <c r="I28" s="180"/>
      <c r="J28" s="179"/>
      <c r="M28" s="227"/>
      <c r="N28" s="173"/>
      <c r="O28" s="173"/>
      <c r="P28" s="173"/>
      <c r="R28" s="173"/>
      <c r="S28" s="173"/>
      <c r="T28" s="172"/>
      <c r="U28" s="141"/>
      <c r="V28" s="141"/>
    </row>
    <row r="29" spans="2:31" ht="15.75" customHeight="1" x14ac:dyDescent="0.25">
      <c r="B29" s="135" t="s">
        <v>100</v>
      </c>
      <c r="C29" s="185" t="s">
        <v>185</v>
      </c>
      <c r="D29" s="185" t="s">
        <v>237</v>
      </c>
      <c r="E29" s="185"/>
      <c r="M29" s="227"/>
      <c r="N29" s="173"/>
      <c r="O29" s="173"/>
      <c r="P29" s="173"/>
      <c r="R29" s="173"/>
      <c r="S29" s="173"/>
      <c r="T29" s="172"/>
      <c r="U29" s="141"/>
      <c r="V29" s="141"/>
    </row>
    <row r="30" spans="2:31" ht="15.75" customHeight="1" x14ac:dyDescent="0.25">
      <c r="B30" s="135" t="s">
        <v>315</v>
      </c>
      <c r="C30" s="185" t="s">
        <v>234</v>
      </c>
      <c r="D30" s="185" t="s">
        <v>235</v>
      </c>
      <c r="E30" s="185"/>
      <c r="M30" s="227"/>
      <c r="N30" s="173"/>
      <c r="O30" s="173"/>
      <c r="P30" s="173"/>
      <c r="R30" s="173"/>
      <c r="S30" s="173"/>
      <c r="T30" s="172"/>
      <c r="U30" s="141"/>
      <c r="V30" s="141"/>
    </row>
    <row r="31" spans="2:31" ht="15.75" customHeight="1" x14ac:dyDescent="0.25">
      <c r="B31" s="135" t="s">
        <v>314</v>
      </c>
      <c r="C31" s="185" t="s">
        <v>234</v>
      </c>
      <c r="D31" s="185" t="s">
        <v>235</v>
      </c>
      <c r="E31" s="185"/>
      <c r="M31" s="227"/>
      <c r="N31" s="173"/>
      <c r="O31" s="173"/>
      <c r="P31" s="173"/>
      <c r="R31" s="173"/>
      <c r="S31" s="173"/>
      <c r="T31" s="172"/>
      <c r="U31" s="141"/>
      <c r="V31" s="141"/>
    </row>
    <row r="32" spans="2:31" ht="15.75" customHeight="1" x14ac:dyDescent="0.25">
      <c r="E32" s="185"/>
      <c r="M32" s="227"/>
      <c r="N32" s="173"/>
      <c r="O32" s="173"/>
      <c r="P32" s="173"/>
      <c r="R32" s="173"/>
      <c r="S32" s="173"/>
      <c r="T32" s="172"/>
      <c r="U32" s="141"/>
      <c r="V32" s="141"/>
    </row>
    <row r="33" spans="2:22" ht="15.75" customHeight="1" x14ac:dyDescent="0.25">
      <c r="C33" s="185"/>
      <c r="D33" s="185"/>
      <c r="E33" s="185"/>
      <c r="M33" s="227"/>
      <c r="N33" s="173"/>
      <c r="O33" s="173"/>
      <c r="P33" s="173"/>
      <c r="R33" s="173"/>
      <c r="S33" s="173"/>
      <c r="T33" s="172"/>
      <c r="U33" s="141"/>
      <c r="V33" s="141"/>
    </row>
    <row r="34" spans="2:22" ht="15.75" customHeight="1" x14ac:dyDescent="0.25">
      <c r="B34" s="572" t="s">
        <v>214</v>
      </c>
      <c r="C34" s="572"/>
      <c r="D34" s="572"/>
      <c r="E34" s="572"/>
      <c r="F34" s="572"/>
      <c r="G34" s="572"/>
      <c r="H34" s="572"/>
      <c r="I34" s="572"/>
      <c r="M34" s="227"/>
      <c r="N34" s="173"/>
      <c r="O34" s="173"/>
      <c r="P34" s="173"/>
      <c r="R34" s="173"/>
      <c r="S34" s="173"/>
      <c r="T34" s="172"/>
      <c r="U34" s="141"/>
      <c r="V34" s="141"/>
    </row>
    <row r="35" spans="2:22" ht="15.75" customHeight="1" x14ac:dyDescent="0.25">
      <c r="B35" s="128" t="s">
        <v>215</v>
      </c>
      <c r="C35" s="185"/>
      <c r="D35" s="185"/>
      <c r="E35" s="185"/>
      <c r="M35" s="227"/>
      <c r="N35" s="173"/>
      <c r="O35" s="173"/>
      <c r="P35" s="173"/>
      <c r="R35" s="173"/>
      <c r="S35" s="173"/>
      <c r="T35" s="172"/>
      <c r="U35" s="141"/>
      <c r="V35" s="141"/>
    </row>
    <row r="36" spans="2:22" ht="15.75" customHeight="1" x14ac:dyDescent="0.25">
      <c r="B36" s="195"/>
      <c r="C36" s="195"/>
      <c r="D36" s="195"/>
      <c r="E36" s="195"/>
      <c r="F36" s="195"/>
      <c r="G36" s="195"/>
      <c r="H36" s="219"/>
      <c r="I36" s="219"/>
      <c r="J36" s="195"/>
      <c r="K36" s="195"/>
      <c r="L36" s="195"/>
      <c r="M36" s="195"/>
      <c r="N36" s="195"/>
      <c r="O36" s="141"/>
      <c r="P36" s="141"/>
      <c r="Q36" s="141"/>
      <c r="R36" s="141"/>
      <c r="S36" s="141"/>
      <c r="T36" s="141"/>
      <c r="U36" s="141"/>
      <c r="V36" s="141"/>
    </row>
    <row r="37" spans="2:22" ht="15.75" customHeight="1" x14ac:dyDescent="0.25">
      <c r="O37" s="187"/>
      <c r="P37" s="187"/>
      <c r="Q37" s="187"/>
      <c r="R37" s="302" t="s">
        <v>355</v>
      </c>
      <c r="S37" s="190"/>
      <c r="T37" s="303"/>
    </row>
    <row r="38" spans="2:22" ht="15.75" customHeight="1" x14ac:dyDescent="0.25">
      <c r="B38" s="191" t="s">
        <v>354</v>
      </c>
      <c r="C38" s="193" t="s">
        <v>2</v>
      </c>
      <c r="D38" s="193"/>
      <c r="E38" s="193"/>
      <c r="F38" s="193" t="s">
        <v>34</v>
      </c>
      <c r="G38" s="193" t="s">
        <v>35</v>
      </c>
      <c r="H38" s="193"/>
      <c r="I38" s="193"/>
      <c r="J38" s="193"/>
      <c r="K38" s="193"/>
      <c r="L38" s="193"/>
      <c r="M38" s="193" t="s">
        <v>36</v>
      </c>
      <c r="N38" s="193" t="s">
        <v>37</v>
      </c>
      <c r="O38" s="194"/>
      <c r="P38" s="194"/>
      <c r="Q38" s="194"/>
      <c r="R38" s="195" t="s">
        <v>81</v>
      </c>
      <c r="S38" s="196"/>
      <c r="T38" s="304"/>
    </row>
    <row r="39" spans="2:22" ht="15.75" customHeight="1" x14ac:dyDescent="0.25">
      <c r="B39" s="197"/>
      <c r="C39" s="146"/>
      <c r="D39" s="146"/>
      <c r="E39" s="146"/>
      <c r="F39" s="146"/>
      <c r="G39" s="146"/>
      <c r="H39" s="203"/>
      <c r="I39" s="203"/>
      <c r="J39" s="146"/>
      <c r="K39" s="146"/>
      <c r="L39" s="146"/>
      <c r="M39" s="146"/>
      <c r="N39" s="146"/>
      <c r="O39" s="136"/>
      <c r="P39" s="136"/>
      <c r="Q39" s="136"/>
      <c r="R39" s="305"/>
      <c r="S39" s="306"/>
      <c r="T39" s="306"/>
    </row>
    <row r="40" spans="2:22" ht="15.75" customHeight="1" x14ac:dyDescent="0.25">
      <c r="B40" s="197"/>
      <c r="C40" s="146"/>
      <c r="D40" s="146"/>
      <c r="E40" s="146"/>
      <c r="F40" s="146"/>
      <c r="G40" s="146"/>
      <c r="H40" s="203"/>
      <c r="I40" s="203"/>
      <c r="J40" s="146"/>
      <c r="K40" s="146"/>
      <c r="L40" s="146"/>
      <c r="M40" s="146"/>
      <c r="N40" s="146"/>
      <c r="O40" s="136"/>
      <c r="P40" s="136"/>
      <c r="Q40" s="136"/>
      <c r="S40" s="306"/>
      <c r="T40" s="306"/>
    </row>
    <row r="41" spans="2:22" ht="15.75" customHeight="1" x14ac:dyDescent="0.25">
      <c r="B41" s="213"/>
      <c r="C41" s="214"/>
      <c r="D41" s="214"/>
      <c r="E41" s="214"/>
      <c r="F41" s="215"/>
      <c r="G41" s="216"/>
      <c r="H41" s="216"/>
      <c r="I41" s="216"/>
      <c r="J41" s="216"/>
      <c r="K41" s="216"/>
      <c r="L41" s="216"/>
      <c r="M41" s="164"/>
      <c r="N41" s="217"/>
      <c r="O41" s="218"/>
      <c r="P41" s="218"/>
      <c r="Q41" s="218"/>
    </row>
    <row r="42" spans="2:22" ht="15.75" customHeight="1" x14ac:dyDescent="0.25">
      <c r="B42" s="238"/>
      <c r="C42" s="233"/>
      <c r="D42" s="233"/>
      <c r="E42" s="233"/>
      <c r="F42" s="215"/>
      <c r="G42" s="239"/>
      <c r="H42" s="216"/>
      <c r="I42" s="216"/>
      <c r="J42" s="239"/>
      <c r="K42" s="239"/>
      <c r="L42" s="239"/>
      <c r="M42" s="241"/>
      <c r="N42" s="244"/>
      <c r="O42" s="141"/>
      <c r="P42" s="141"/>
      <c r="Q42" s="141"/>
    </row>
    <row r="43" spans="2:22" ht="15.75" customHeight="1" x14ac:dyDescent="0.25">
      <c r="B43" s="238"/>
      <c r="C43" s="233"/>
      <c r="D43" s="233"/>
      <c r="E43" s="233"/>
      <c r="F43" s="215"/>
      <c r="G43" s="239"/>
      <c r="H43" s="216"/>
      <c r="I43" s="216"/>
      <c r="J43" s="239"/>
      <c r="K43" s="239"/>
      <c r="L43" s="239"/>
      <c r="M43" s="241"/>
      <c r="N43" s="244"/>
      <c r="O43" s="141"/>
      <c r="P43" s="141"/>
      <c r="Q43" s="141"/>
    </row>
    <row r="44" spans="2:22" ht="15.75" customHeight="1" x14ac:dyDescent="0.25">
      <c r="C44" s="233"/>
      <c r="D44" s="233"/>
      <c r="E44" s="233"/>
      <c r="F44" s="215"/>
      <c r="G44" s="234"/>
      <c r="H44" s="216"/>
      <c r="I44" s="216"/>
      <c r="J44" s="234"/>
      <c r="K44" s="234"/>
      <c r="L44" s="234"/>
      <c r="M44" s="235"/>
      <c r="N44" s="212"/>
      <c r="O44" s="141"/>
    </row>
    <row r="45" spans="2:22" ht="15.75" customHeight="1" x14ac:dyDescent="0.25">
      <c r="C45" s="233"/>
      <c r="D45" s="233"/>
      <c r="E45" s="233"/>
      <c r="F45" s="215"/>
      <c r="G45" s="234"/>
      <c r="H45" s="216"/>
      <c r="I45" s="216"/>
      <c r="J45" s="234"/>
      <c r="K45" s="234"/>
      <c r="L45" s="234"/>
      <c r="M45" s="235"/>
      <c r="N45" s="212"/>
      <c r="O45" s="141"/>
    </row>
    <row r="46" spans="2:22" ht="15.75" customHeight="1" x14ac:dyDescent="0.25">
      <c r="C46" s="233"/>
      <c r="D46" s="233"/>
      <c r="E46" s="233"/>
      <c r="F46" s="215"/>
      <c r="G46" s="234"/>
      <c r="H46" s="216"/>
      <c r="I46" s="216"/>
      <c r="J46" s="234"/>
      <c r="K46" s="234"/>
      <c r="L46" s="234"/>
      <c r="M46" s="235"/>
      <c r="N46" s="212"/>
      <c r="O46" s="141"/>
    </row>
    <row r="47" spans="2:22" ht="15.75" customHeight="1" x14ac:dyDescent="0.25">
      <c r="C47" s="233"/>
      <c r="D47" s="233"/>
      <c r="E47" s="233"/>
      <c r="F47" s="215"/>
      <c r="G47" s="234"/>
      <c r="H47" s="216"/>
      <c r="I47" s="216"/>
      <c r="J47" s="234"/>
      <c r="K47" s="234"/>
      <c r="L47" s="234"/>
      <c r="M47" s="235"/>
      <c r="N47" s="212"/>
      <c r="O47" s="141"/>
    </row>
    <row r="48" spans="2:22" ht="15.75" customHeight="1" x14ac:dyDescent="0.25">
      <c r="C48" s="233"/>
      <c r="D48" s="233"/>
      <c r="E48" s="233"/>
      <c r="F48" s="215"/>
      <c r="G48" s="234"/>
      <c r="H48" s="216"/>
      <c r="I48" s="216"/>
      <c r="J48" s="234"/>
      <c r="K48" s="234"/>
      <c r="L48" s="234"/>
      <c r="M48" s="235"/>
      <c r="N48" s="212"/>
      <c r="O48" s="141"/>
    </row>
    <row r="49" spans="3:23" ht="15.75" customHeight="1" x14ac:dyDescent="0.25">
      <c r="C49" s="233"/>
      <c r="D49" s="233"/>
      <c r="E49" s="233"/>
      <c r="F49" s="215"/>
      <c r="G49" s="234"/>
      <c r="H49" s="216"/>
      <c r="I49" s="216"/>
      <c r="J49" s="234"/>
      <c r="K49" s="234"/>
      <c r="L49" s="234"/>
      <c r="M49" s="235"/>
      <c r="N49" s="212"/>
      <c r="O49" s="141"/>
    </row>
    <row r="50" spans="3:23" ht="15.75" customHeight="1" x14ac:dyDescent="0.25">
      <c r="C50" s="233"/>
      <c r="D50" s="233"/>
      <c r="E50" s="233"/>
      <c r="F50" s="215"/>
      <c r="G50" s="234"/>
      <c r="H50" s="216"/>
      <c r="I50" s="216"/>
      <c r="J50" s="234"/>
      <c r="K50" s="234"/>
      <c r="L50" s="234"/>
      <c r="M50" s="235"/>
      <c r="N50" s="212"/>
      <c r="O50" s="147"/>
      <c r="P50" s="144"/>
      <c r="Q50" s="144"/>
      <c r="R50" s="144"/>
      <c r="S50" s="144"/>
      <c r="T50" s="144"/>
      <c r="U50" s="144"/>
    </row>
    <row r="51" spans="3:23" ht="15.75" customHeight="1" x14ac:dyDescent="0.25">
      <c r="O51" s="144"/>
      <c r="P51" s="330"/>
      <c r="Q51" s="144"/>
      <c r="R51" s="144"/>
      <c r="S51" s="144"/>
      <c r="T51" s="330"/>
      <c r="U51" s="144"/>
    </row>
    <row r="52" spans="3:23" ht="15.75" customHeight="1" x14ac:dyDescent="0.25">
      <c r="F52" s="175"/>
      <c r="G52" s="243"/>
      <c r="H52" s="242"/>
      <c r="I52" s="242"/>
      <c r="J52" s="243"/>
      <c r="K52" s="243"/>
      <c r="L52" s="243"/>
      <c r="O52" s="144"/>
      <c r="P52" s="144"/>
      <c r="Q52" s="144"/>
      <c r="R52" s="144"/>
      <c r="S52" s="144"/>
      <c r="T52" s="144"/>
      <c r="U52" s="144"/>
      <c r="V52" s="144" t="s">
        <v>301</v>
      </c>
      <c r="W52" s="173">
        <f>W17</f>
        <v>117302.06000000001</v>
      </c>
    </row>
    <row r="53" spans="3:23" ht="15.75" customHeight="1" x14ac:dyDescent="0.25"/>
    <row r="54" spans="3:23" ht="15.75" customHeight="1" x14ac:dyDescent="0.25"/>
    <row r="55" spans="3:23" ht="15.75" customHeight="1" x14ac:dyDescent="0.25"/>
    <row r="56" spans="3:23" ht="15.75" customHeight="1" x14ac:dyDescent="0.25"/>
    <row r="57" spans="3:23" ht="15.75" customHeight="1" x14ac:dyDescent="0.25"/>
    <row r="58" spans="3:23" ht="15.75" customHeight="1" x14ac:dyDescent="0.25">
      <c r="W58" s="173"/>
    </row>
    <row r="59" spans="3:23" ht="15.75" customHeight="1" x14ac:dyDescent="0.25"/>
    <row r="60" spans="3:23" ht="15.75" customHeight="1" x14ac:dyDescent="0.25"/>
    <row r="61" spans="3:23" ht="15.75" customHeight="1" x14ac:dyDescent="0.25"/>
    <row r="62" spans="3:23" ht="15.75" customHeight="1" x14ac:dyDescent="0.25"/>
    <row r="63" spans="3:23" ht="15.75" customHeight="1" x14ac:dyDescent="0.25"/>
    <row r="64" spans="3:23" ht="15.75" customHeight="1" x14ac:dyDescent="0.25"/>
    <row r="65" ht="15.75" customHeight="1" x14ac:dyDescent="0.25"/>
    <row r="66" ht="15.75" customHeight="1" x14ac:dyDescent="0.25"/>
    <row r="67" ht="15.75" customHeight="1" x14ac:dyDescent="0.25"/>
  </sheetData>
  <mergeCells count="7">
    <mergeCell ref="B34:I34"/>
    <mergeCell ref="B25:G25"/>
    <mergeCell ref="U5:W5"/>
    <mergeCell ref="U4:W4"/>
    <mergeCell ref="B22:G22"/>
    <mergeCell ref="B20:G20"/>
    <mergeCell ref="B24:G24"/>
  </mergeCells>
  <conditionalFormatting sqref="A7:P16 U7:X16 R7:S16">
    <cfRule type="expression" dxfId="42" priority="1">
      <formula>MOD(ROW(),2)=0</formula>
    </cfRule>
  </conditionalFormatting>
  <hyperlinks>
    <hyperlink ref="B25" r:id="rId1"/>
  </hyperlinks>
  <printOptions horizontalCentered="1" gridLines="1"/>
  <pageMargins left="0" right="0" top="0.75" bottom="0.75" header="0.3" footer="0.3"/>
  <pageSetup scale="52"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G7" activePane="bottomRight" state="frozen"/>
      <selection activeCell="H1" sqref="H1:I1048576"/>
      <selection pane="topRight" activeCell="H1" sqref="H1:I1048576"/>
      <selection pane="bottomLeft" activeCell="H1" sqref="H1:I1048576"/>
      <selection pane="bottomRight" activeCell="X7" sqref="X7:X18"/>
    </sheetView>
  </sheetViews>
  <sheetFormatPr defaultColWidth="9.140625" defaultRowHeight="15" x14ac:dyDescent="0.25"/>
  <cols>
    <col min="1" max="1" width="7.85546875" style="135" customWidth="1"/>
    <col min="2" max="2" width="70.85546875" style="135" customWidth="1"/>
    <col min="3" max="3" width="36.28515625" style="135" customWidth="1"/>
    <col min="4" max="5" width="13.7109375" style="135" customWidth="1"/>
    <col min="6" max="6" width="18.5703125" style="135" customWidth="1"/>
    <col min="7" max="7" width="23" style="135" bestFit="1" customWidth="1"/>
    <col min="8" max="8" width="11.28515625" style="137" customWidth="1"/>
    <col min="9" max="9" width="13.140625" style="137" customWidth="1"/>
    <col min="10" max="10" width="13.85546875" style="135" customWidth="1"/>
    <col min="11" max="11" width="16" style="135" customWidth="1"/>
    <col min="12" max="12" width="10.28515625" style="135" customWidth="1"/>
    <col min="13" max="13" width="19.28515625" style="135" bestFit="1" customWidth="1"/>
    <col min="14" max="14" width="14" style="135" bestFit="1" customWidth="1"/>
    <col min="15" max="15" width="13.7109375" style="135" customWidth="1"/>
    <col min="16" max="16" width="14.42578125" style="135" customWidth="1"/>
    <col min="17" max="17" width="3.7109375" style="135" customWidth="1"/>
    <col min="18" max="18" width="15.85546875" style="135" customWidth="1"/>
    <col min="19" max="19" width="14.140625" style="135" customWidth="1"/>
    <col min="20" max="20" width="3.7109375" style="135" customWidth="1"/>
    <col min="21" max="21" width="14.42578125" style="135" bestFit="1" customWidth="1"/>
    <col min="22" max="22" width="15.28515625" style="135" bestFit="1" customWidth="1"/>
    <col min="23" max="23" width="14" style="135" bestFit="1" customWidth="1"/>
    <col min="24" max="24" width="14.28515625" style="135" customWidth="1"/>
    <col min="25" max="16384" width="9.140625" style="135"/>
  </cols>
  <sheetData>
    <row r="1" spans="1:24" ht="15.75" customHeight="1" x14ac:dyDescent="0.25">
      <c r="A1" s="132" t="s">
        <v>145</v>
      </c>
    </row>
    <row r="2" spans="1:24" ht="15.75" customHeight="1" x14ac:dyDescent="0.25">
      <c r="A2" s="138" t="str">
        <f>'#2531 Potentials '!A2</f>
        <v>Federal Grant Allocations/Reimbursements as of: 06/30/2023</v>
      </c>
      <c r="B2" s="202"/>
      <c r="N2" s="140"/>
      <c r="O2" s="140"/>
      <c r="Q2" s="141"/>
      <c r="R2" s="141"/>
      <c r="S2" s="141"/>
      <c r="T2" s="141"/>
    </row>
    <row r="3" spans="1:24" ht="15.75" customHeight="1" x14ac:dyDescent="0.25">
      <c r="A3" s="142" t="s">
        <v>66</v>
      </c>
      <c r="B3" s="132"/>
      <c r="D3" s="132"/>
      <c r="E3" s="132"/>
      <c r="F3" s="132"/>
      <c r="Q3" s="141"/>
      <c r="R3" s="141"/>
      <c r="S3" s="141"/>
      <c r="T3" s="141"/>
      <c r="U3" s="136"/>
      <c r="V3" s="143"/>
    </row>
    <row r="4" spans="1:24" ht="15.75" customHeight="1" x14ac:dyDescent="0.25">
      <c r="A4" s="132" t="s">
        <v>147</v>
      </c>
      <c r="N4" s="253"/>
      <c r="O4" s="253"/>
      <c r="P4" s="253"/>
      <c r="Q4" s="146"/>
      <c r="R4" s="141"/>
      <c r="S4" s="141"/>
      <c r="T4" s="146"/>
      <c r="U4" s="574" t="s">
        <v>211</v>
      </c>
      <c r="V4" s="574"/>
      <c r="W4" s="574"/>
      <c r="X4" s="147"/>
    </row>
    <row r="5" spans="1:24" ht="15.75" thickBot="1" x14ac:dyDescent="0.3">
      <c r="A5" s="137"/>
      <c r="H5" s="148"/>
      <c r="I5" s="148"/>
      <c r="N5" s="253"/>
      <c r="O5" s="253"/>
      <c r="P5" s="253"/>
      <c r="Q5" s="146"/>
      <c r="R5" s="150"/>
      <c r="S5" s="150"/>
      <c r="T5" s="146"/>
      <c r="U5" s="573"/>
      <c r="V5" s="573"/>
      <c r="W5" s="573"/>
      <c r="X5" s="151"/>
    </row>
    <row r="6" spans="1:24" ht="73.5" customHeight="1"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2" t="s">
        <v>5</v>
      </c>
      <c r="N6" s="366" t="s">
        <v>260</v>
      </c>
      <c r="O6" s="367" t="s">
        <v>261</v>
      </c>
      <c r="P6" s="368" t="s">
        <v>262</v>
      </c>
      <c r="Q6" s="145"/>
      <c r="R6" s="154" t="s">
        <v>256</v>
      </c>
      <c r="S6" s="155" t="s">
        <v>257</v>
      </c>
      <c r="T6" s="203"/>
      <c r="U6" s="363" t="s">
        <v>263</v>
      </c>
      <c r="V6" s="364" t="s">
        <v>350</v>
      </c>
      <c r="W6" s="365" t="s">
        <v>351</v>
      </c>
      <c r="X6" s="159" t="s">
        <v>349</v>
      </c>
    </row>
    <row r="7" spans="1:24" ht="15.75" customHeight="1" x14ac:dyDescent="0.25">
      <c r="A7" s="137">
        <v>4253</v>
      </c>
      <c r="B7" s="135" t="s">
        <v>114</v>
      </c>
      <c r="C7" s="293" t="s">
        <v>108</v>
      </c>
      <c r="D7" s="137" t="s">
        <v>216</v>
      </c>
      <c r="E7" s="137" t="s">
        <v>240</v>
      </c>
      <c r="F7" s="135" t="s">
        <v>217</v>
      </c>
      <c r="G7" s="135" t="s">
        <v>7</v>
      </c>
      <c r="H7" s="300">
        <v>2.7199999999999998E-2</v>
      </c>
      <c r="I7" s="300">
        <v>0.15010000000000001</v>
      </c>
      <c r="J7" s="171">
        <v>45107</v>
      </c>
      <c r="K7" s="171">
        <v>45108</v>
      </c>
      <c r="L7" s="171">
        <v>44743</v>
      </c>
      <c r="M7" s="137" t="s">
        <v>212</v>
      </c>
      <c r="N7" s="403">
        <v>476564.91</v>
      </c>
      <c r="O7" s="397">
        <v>0</v>
      </c>
      <c r="P7" s="398">
        <f t="shared" ref="P7:P8" si="0">N7+O7</f>
        <v>476564.91</v>
      </c>
      <c r="Q7" s="130"/>
      <c r="R7" s="403">
        <v>0</v>
      </c>
      <c r="S7" s="398">
        <f t="shared" ref="S7:S8" si="1">P7-R7</f>
        <v>476564.91</v>
      </c>
      <c r="T7" s="133"/>
      <c r="U7" s="403">
        <v>476564.91</v>
      </c>
      <c r="V7" s="408">
        <v>0</v>
      </c>
      <c r="W7" s="482">
        <f t="shared" ref="W7:W8" si="2">U7+V7</f>
        <v>476564.91</v>
      </c>
      <c r="X7" s="503">
        <f t="shared" ref="X7:X8" si="3">S7-W7</f>
        <v>0</v>
      </c>
    </row>
    <row r="8" spans="1:24" ht="15.75" customHeight="1" x14ac:dyDescent="0.25">
      <c r="A8" s="137">
        <v>4255</v>
      </c>
      <c r="B8" s="135" t="s">
        <v>343</v>
      </c>
      <c r="C8" s="293" t="s">
        <v>117</v>
      </c>
      <c r="D8" s="137" t="s">
        <v>220</v>
      </c>
      <c r="E8" s="137" t="s">
        <v>250</v>
      </c>
      <c r="F8" s="135" t="s">
        <v>221</v>
      </c>
      <c r="G8" s="135" t="s">
        <v>7</v>
      </c>
      <c r="H8" s="300">
        <v>2.7199999999999998E-2</v>
      </c>
      <c r="I8" s="300">
        <v>0.15010000000000001</v>
      </c>
      <c r="J8" s="171">
        <v>45107</v>
      </c>
      <c r="K8" s="171">
        <v>45108</v>
      </c>
      <c r="L8" s="171">
        <v>44743</v>
      </c>
      <c r="M8" s="137" t="s">
        <v>212</v>
      </c>
      <c r="N8" s="384">
        <v>5944.5</v>
      </c>
      <c r="O8" s="385">
        <v>0</v>
      </c>
      <c r="P8" s="386">
        <f t="shared" si="0"/>
        <v>5944.5</v>
      </c>
      <c r="Q8" s="130"/>
      <c r="R8" s="384">
        <v>0</v>
      </c>
      <c r="S8" s="386">
        <f t="shared" si="1"/>
        <v>5944.5</v>
      </c>
      <c r="T8" s="133"/>
      <c r="U8" s="384">
        <v>5944.5</v>
      </c>
      <c r="V8" s="391">
        <v>0</v>
      </c>
      <c r="W8" s="483">
        <f t="shared" si="2"/>
        <v>5944.5</v>
      </c>
      <c r="X8" s="458">
        <f t="shared" si="3"/>
        <v>0</v>
      </c>
    </row>
    <row r="9" spans="1:24" ht="15.75" customHeight="1" x14ac:dyDescent="0.25">
      <c r="A9" s="137">
        <v>4423</v>
      </c>
      <c r="B9" s="135" t="s">
        <v>210</v>
      </c>
      <c r="C9" s="293" t="s">
        <v>305</v>
      </c>
      <c r="D9" s="137" t="s">
        <v>183</v>
      </c>
      <c r="E9" s="137" t="s">
        <v>242</v>
      </c>
      <c r="F9" s="135" t="s">
        <v>196</v>
      </c>
      <c r="G9" s="135" t="s">
        <v>7</v>
      </c>
      <c r="H9" s="300">
        <v>2.7199999999999998E-2</v>
      </c>
      <c r="I9" s="300">
        <v>0.15010000000000001</v>
      </c>
      <c r="J9" s="171">
        <v>45199</v>
      </c>
      <c r="K9" s="171">
        <v>45214</v>
      </c>
      <c r="L9" s="171">
        <v>44201</v>
      </c>
      <c r="M9" s="137" t="s">
        <v>192</v>
      </c>
      <c r="N9" s="384">
        <v>28985.52</v>
      </c>
      <c r="O9" s="385">
        <v>0</v>
      </c>
      <c r="P9" s="386">
        <v>28985.52</v>
      </c>
      <c r="Q9" s="130"/>
      <c r="R9" s="384">
        <v>0</v>
      </c>
      <c r="S9" s="386">
        <v>28985.52</v>
      </c>
      <c r="T9" s="133"/>
      <c r="U9" s="384">
        <v>0</v>
      </c>
      <c r="V9" s="391">
        <v>0</v>
      </c>
      <c r="W9" s="483">
        <v>0</v>
      </c>
      <c r="X9" s="458">
        <v>28985.52</v>
      </c>
    </row>
    <row r="10" spans="1:24" ht="15.75" customHeight="1" x14ac:dyDescent="0.25">
      <c r="A10" s="137">
        <v>4427</v>
      </c>
      <c r="B10" s="135" t="s">
        <v>193</v>
      </c>
      <c r="C10" s="293" t="s">
        <v>305</v>
      </c>
      <c r="D10" s="137" t="s">
        <v>183</v>
      </c>
      <c r="E10" s="137" t="s">
        <v>249</v>
      </c>
      <c r="F10" s="135" t="s">
        <v>195</v>
      </c>
      <c r="G10" s="135" t="s">
        <v>7</v>
      </c>
      <c r="H10" s="300">
        <v>2.7199999999999998E-2</v>
      </c>
      <c r="I10" s="300">
        <v>0.15010000000000001</v>
      </c>
      <c r="J10" s="171">
        <v>45199</v>
      </c>
      <c r="K10" s="171">
        <v>45214</v>
      </c>
      <c r="L10" s="171">
        <v>44201</v>
      </c>
      <c r="M10" s="137" t="s">
        <v>191</v>
      </c>
      <c r="N10" s="384">
        <v>6123.7</v>
      </c>
      <c r="O10" s="385">
        <v>0</v>
      </c>
      <c r="P10" s="386">
        <f t="shared" ref="P10:P18" si="4">N10+O10</f>
        <v>6123.7</v>
      </c>
      <c r="Q10" s="130"/>
      <c r="R10" s="384">
        <v>0</v>
      </c>
      <c r="S10" s="386">
        <f t="shared" ref="S10:S14" si="5">P10-R10</f>
        <v>6123.7</v>
      </c>
      <c r="T10" s="133"/>
      <c r="U10" s="384">
        <v>0</v>
      </c>
      <c r="V10" s="391">
        <v>0</v>
      </c>
      <c r="W10" s="483">
        <f t="shared" ref="W10:W18" si="6">U10+V10</f>
        <v>0</v>
      </c>
      <c r="X10" s="458">
        <f t="shared" ref="X10:X18" si="7">S10-W10</f>
        <v>6123.7</v>
      </c>
    </row>
    <row r="11" spans="1:24" ht="15.75" customHeight="1" x14ac:dyDescent="0.25">
      <c r="A11" s="137">
        <v>4452</v>
      </c>
      <c r="B11" s="135" t="s">
        <v>204</v>
      </c>
      <c r="C11" s="293" t="s">
        <v>200</v>
      </c>
      <c r="D11" s="137" t="s">
        <v>201</v>
      </c>
      <c r="E11" s="137" t="s">
        <v>245</v>
      </c>
      <c r="F11" s="135" t="s">
        <v>205</v>
      </c>
      <c r="G11" s="135" t="s">
        <v>7</v>
      </c>
      <c r="H11" s="300">
        <v>0.05</v>
      </c>
      <c r="I11" s="300">
        <v>0.15010000000000001</v>
      </c>
      <c r="J11" s="171">
        <v>45565</v>
      </c>
      <c r="K11" s="171">
        <v>45580</v>
      </c>
      <c r="L11" s="171">
        <v>44279</v>
      </c>
      <c r="M11" s="137" t="s">
        <v>203</v>
      </c>
      <c r="N11" s="384">
        <v>52446.22</v>
      </c>
      <c r="O11" s="385">
        <v>8.2200000000000006</v>
      </c>
      <c r="P11" s="386">
        <f t="shared" si="4"/>
        <v>52454.44</v>
      </c>
      <c r="Q11" s="130"/>
      <c r="R11" s="384">
        <v>0</v>
      </c>
      <c r="S11" s="386">
        <f t="shared" si="5"/>
        <v>52454.44</v>
      </c>
      <c r="T11" s="133"/>
      <c r="U11" s="384">
        <v>0</v>
      </c>
      <c r="V11" s="391">
        <v>0</v>
      </c>
      <c r="W11" s="483">
        <f t="shared" si="6"/>
        <v>0</v>
      </c>
      <c r="X11" s="458">
        <f t="shared" si="7"/>
        <v>52454.44</v>
      </c>
    </row>
    <row r="12" spans="1:24" ht="15.75" customHeight="1" x14ac:dyDescent="0.25">
      <c r="A12" s="137">
        <v>4454</v>
      </c>
      <c r="B12" s="135" t="s">
        <v>306</v>
      </c>
      <c r="C12" s="293" t="s">
        <v>200</v>
      </c>
      <c r="D12" s="137" t="s">
        <v>201</v>
      </c>
      <c r="E12" s="137" t="s">
        <v>248</v>
      </c>
      <c r="F12" s="135" t="s">
        <v>228</v>
      </c>
      <c r="G12" s="135" t="s">
        <v>7</v>
      </c>
      <c r="H12" s="300">
        <v>0.05</v>
      </c>
      <c r="I12" s="300">
        <v>0.15010000000000001</v>
      </c>
      <c r="J12" s="171">
        <v>45565</v>
      </c>
      <c r="K12" s="171">
        <v>45580</v>
      </c>
      <c r="L12" s="171">
        <v>44279</v>
      </c>
      <c r="M12" s="137" t="s">
        <v>327</v>
      </c>
      <c r="N12" s="384">
        <v>3094.43</v>
      </c>
      <c r="O12" s="385">
        <v>57.01</v>
      </c>
      <c r="P12" s="386">
        <f t="shared" si="4"/>
        <v>3151.44</v>
      </c>
      <c r="Q12" s="130"/>
      <c r="R12" s="399">
        <v>0</v>
      </c>
      <c r="S12" s="386">
        <f t="shared" si="5"/>
        <v>3151.44</v>
      </c>
      <c r="T12" s="130"/>
      <c r="U12" s="399">
        <v>0</v>
      </c>
      <c r="V12" s="385">
        <v>0</v>
      </c>
      <c r="W12" s="483">
        <f t="shared" si="6"/>
        <v>0</v>
      </c>
      <c r="X12" s="458">
        <f t="shared" si="7"/>
        <v>3151.44</v>
      </c>
    </row>
    <row r="13" spans="1:24" ht="15.75" customHeight="1" x14ac:dyDescent="0.25">
      <c r="A13" s="137">
        <v>4457</v>
      </c>
      <c r="B13" s="135" t="s">
        <v>291</v>
      </c>
      <c r="C13" s="293" t="s">
        <v>200</v>
      </c>
      <c r="D13" s="137" t="s">
        <v>201</v>
      </c>
      <c r="E13" s="137" t="s">
        <v>267</v>
      </c>
      <c r="F13" s="135" t="s">
        <v>268</v>
      </c>
      <c r="G13" s="135" t="s">
        <v>7</v>
      </c>
      <c r="H13" s="300">
        <v>0.05</v>
      </c>
      <c r="I13" s="300">
        <v>0.15010000000000001</v>
      </c>
      <c r="J13" s="171">
        <v>45565</v>
      </c>
      <c r="K13" s="171">
        <v>45580</v>
      </c>
      <c r="L13" s="171">
        <v>44279</v>
      </c>
      <c r="M13" s="137" t="s">
        <v>312</v>
      </c>
      <c r="N13" s="384">
        <v>695.98</v>
      </c>
      <c r="O13" s="385">
        <v>0</v>
      </c>
      <c r="P13" s="386">
        <v>1472.86</v>
      </c>
      <c r="Q13" s="178"/>
      <c r="R13" s="399">
        <v>0</v>
      </c>
      <c r="S13" s="386">
        <f t="shared" si="5"/>
        <v>1472.86</v>
      </c>
      <c r="T13" s="178"/>
      <c r="U13" s="399">
        <v>0</v>
      </c>
      <c r="V13" s="385">
        <v>0</v>
      </c>
      <c r="W13" s="483">
        <v>0</v>
      </c>
      <c r="X13" s="458">
        <f t="shared" si="7"/>
        <v>1472.86</v>
      </c>
    </row>
    <row r="14" spans="1:24" ht="15.75" customHeight="1" x14ac:dyDescent="0.25">
      <c r="A14" s="137">
        <v>4459</v>
      </c>
      <c r="B14" s="135" t="s">
        <v>243</v>
      </c>
      <c r="C14" s="293" t="s">
        <v>200</v>
      </c>
      <c r="D14" s="137" t="s">
        <v>201</v>
      </c>
      <c r="E14" s="137" t="s">
        <v>244</v>
      </c>
      <c r="F14" s="135" t="s">
        <v>202</v>
      </c>
      <c r="G14" s="135" t="s">
        <v>7</v>
      </c>
      <c r="H14" s="300">
        <v>0.05</v>
      </c>
      <c r="I14" s="300">
        <v>0.15010000000000001</v>
      </c>
      <c r="J14" s="171">
        <v>45565</v>
      </c>
      <c r="K14" s="171">
        <v>45580</v>
      </c>
      <c r="L14" s="171">
        <v>44279</v>
      </c>
      <c r="M14" s="137" t="s">
        <v>203</v>
      </c>
      <c r="N14" s="384">
        <v>209784.88</v>
      </c>
      <c r="O14" s="385">
        <v>32.869999999999997</v>
      </c>
      <c r="P14" s="386">
        <f t="shared" si="4"/>
        <v>209817.75</v>
      </c>
      <c r="Q14" s="178"/>
      <c r="R14" s="384">
        <v>0</v>
      </c>
      <c r="S14" s="386">
        <f t="shared" si="5"/>
        <v>209817.75</v>
      </c>
      <c r="T14" s="286"/>
      <c r="U14" s="384">
        <v>0</v>
      </c>
      <c r="V14" s="391">
        <v>0</v>
      </c>
      <c r="W14" s="483">
        <f t="shared" si="6"/>
        <v>0</v>
      </c>
      <c r="X14" s="458">
        <f t="shared" si="7"/>
        <v>209817.75</v>
      </c>
    </row>
    <row r="15" spans="1:24" ht="15.75" customHeight="1" x14ac:dyDescent="0.25">
      <c r="A15" s="137">
        <v>4461</v>
      </c>
      <c r="B15" s="135" t="s">
        <v>288</v>
      </c>
      <c r="C15" s="293" t="s">
        <v>200</v>
      </c>
      <c r="D15" s="137" t="s">
        <v>201</v>
      </c>
      <c r="E15" s="137" t="s">
        <v>273</v>
      </c>
      <c r="F15" s="135" t="s">
        <v>274</v>
      </c>
      <c r="G15" s="135" t="s">
        <v>7</v>
      </c>
      <c r="H15" s="300">
        <v>0.05</v>
      </c>
      <c r="I15" s="300">
        <v>0.15010000000000001</v>
      </c>
      <c r="J15" s="171">
        <v>45565</v>
      </c>
      <c r="K15" s="171">
        <v>45580</v>
      </c>
      <c r="L15" s="171">
        <v>44279</v>
      </c>
      <c r="M15" s="137" t="s">
        <v>310</v>
      </c>
      <c r="N15" s="384">
        <v>1633.9</v>
      </c>
      <c r="O15" s="385">
        <v>0</v>
      </c>
      <c r="P15" s="386">
        <f t="shared" si="4"/>
        <v>1633.9</v>
      </c>
      <c r="Q15" s="178"/>
      <c r="R15" s="384">
        <v>0</v>
      </c>
      <c r="S15" s="386">
        <f t="shared" ref="S15:S18" si="8">P15-R15</f>
        <v>1633.9</v>
      </c>
      <c r="T15" s="286"/>
      <c r="U15" s="384">
        <v>0</v>
      </c>
      <c r="V15" s="391">
        <v>0</v>
      </c>
      <c r="W15" s="483">
        <f t="shared" si="6"/>
        <v>0</v>
      </c>
      <c r="X15" s="458">
        <f t="shared" si="7"/>
        <v>1633.9</v>
      </c>
    </row>
    <row r="16" spans="1:24" ht="15.75" customHeight="1" x14ac:dyDescent="0.25">
      <c r="A16" s="137">
        <v>4462</v>
      </c>
      <c r="B16" s="135" t="s">
        <v>317</v>
      </c>
      <c r="C16" s="293" t="s">
        <v>200</v>
      </c>
      <c r="D16" s="137" t="s">
        <v>201</v>
      </c>
      <c r="E16" s="137" t="s">
        <v>275</v>
      </c>
      <c r="F16" s="135" t="s">
        <v>276</v>
      </c>
      <c r="G16" s="135" t="s">
        <v>7</v>
      </c>
      <c r="H16" s="300">
        <v>0.05</v>
      </c>
      <c r="I16" s="300">
        <v>0.15010000000000001</v>
      </c>
      <c r="J16" s="171">
        <v>45565</v>
      </c>
      <c r="K16" s="171">
        <v>45580</v>
      </c>
      <c r="L16" s="171">
        <v>44279</v>
      </c>
      <c r="M16" s="137" t="s">
        <v>311</v>
      </c>
      <c r="N16" s="384">
        <v>2439.34</v>
      </c>
      <c r="O16" s="385">
        <v>0</v>
      </c>
      <c r="P16" s="386">
        <f t="shared" si="4"/>
        <v>2439.34</v>
      </c>
      <c r="Q16" s="178"/>
      <c r="R16" s="384">
        <v>0</v>
      </c>
      <c r="S16" s="386">
        <f t="shared" si="8"/>
        <v>2439.34</v>
      </c>
      <c r="T16" s="286"/>
      <c r="U16" s="384">
        <v>0</v>
      </c>
      <c r="V16" s="391">
        <v>0</v>
      </c>
      <c r="W16" s="483">
        <f t="shared" si="6"/>
        <v>0</v>
      </c>
      <c r="X16" s="458">
        <f t="shared" si="7"/>
        <v>2439.34</v>
      </c>
    </row>
    <row r="17" spans="1:24" ht="15.75" customHeight="1" x14ac:dyDescent="0.25">
      <c r="A17" s="137">
        <v>4463</v>
      </c>
      <c r="B17" s="135" t="s">
        <v>290</v>
      </c>
      <c r="C17" s="293" t="s">
        <v>200</v>
      </c>
      <c r="D17" s="137" t="s">
        <v>201</v>
      </c>
      <c r="E17" s="137" t="s">
        <v>277</v>
      </c>
      <c r="F17" s="135" t="s">
        <v>278</v>
      </c>
      <c r="G17" s="135" t="s">
        <v>7</v>
      </c>
      <c r="H17" s="300">
        <v>0.05</v>
      </c>
      <c r="I17" s="300">
        <v>0.15010000000000001</v>
      </c>
      <c r="J17" s="171">
        <v>45565</v>
      </c>
      <c r="K17" s="171">
        <v>45580</v>
      </c>
      <c r="L17" s="171">
        <v>44279</v>
      </c>
      <c r="M17" s="137" t="s">
        <v>308</v>
      </c>
      <c r="N17" s="384">
        <v>8226.25</v>
      </c>
      <c r="O17" s="385">
        <v>0</v>
      </c>
      <c r="P17" s="386">
        <f t="shared" si="4"/>
        <v>8226.25</v>
      </c>
      <c r="Q17" s="130"/>
      <c r="R17" s="384">
        <v>0</v>
      </c>
      <c r="S17" s="386">
        <f t="shared" si="8"/>
        <v>8226.25</v>
      </c>
      <c r="T17" s="133"/>
      <c r="U17" s="384">
        <v>0</v>
      </c>
      <c r="V17" s="391">
        <v>0</v>
      </c>
      <c r="W17" s="483">
        <f t="shared" si="6"/>
        <v>0</v>
      </c>
      <c r="X17" s="458">
        <f t="shared" si="7"/>
        <v>8226.25</v>
      </c>
    </row>
    <row r="18" spans="1:24" ht="15.75" customHeight="1" x14ac:dyDescent="0.25">
      <c r="A18" s="137">
        <v>4464</v>
      </c>
      <c r="B18" s="135" t="s">
        <v>318</v>
      </c>
      <c r="C18" s="293" t="s">
        <v>313</v>
      </c>
      <c r="D18" s="137" t="s">
        <v>183</v>
      </c>
      <c r="E18" s="137" t="s">
        <v>279</v>
      </c>
      <c r="F18" s="135" t="s">
        <v>280</v>
      </c>
      <c r="G18" s="135" t="s">
        <v>7</v>
      </c>
      <c r="H18" s="300">
        <v>0.05</v>
      </c>
      <c r="I18" s="300">
        <v>0.15010000000000001</v>
      </c>
      <c r="J18" s="171">
        <v>45199</v>
      </c>
      <c r="K18" s="171">
        <v>45214</v>
      </c>
      <c r="L18" s="171">
        <v>44201</v>
      </c>
      <c r="M18" s="137" t="s">
        <v>309</v>
      </c>
      <c r="N18" s="400">
        <v>32432.39</v>
      </c>
      <c r="O18" s="401">
        <v>0</v>
      </c>
      <c r="P18" s="402">
        <f t="shared" si="4"/>
        <v>32432.39</v>
      </c>
      <c r="Q18" s="130"/>
      <c r="R18" s="400">
        <v>0</v>
      </c>
      <c r="S18" s="402">
        <f t="shared" si="8"/>
        <v>32432.39</v>
      </c>
      <c r="T18" s="133"/>
      <c r="U18" s="400">
        <v>0</v>
      </c>
      <c r="V18" s="409">
        <v>0</v>
      </c>
      <c r="W18" s="504">
        <f t="shared" si="6"/>
        <v>0</v>
      </c>
      <c r="X18" s="488">
        <f t="shared" si="7"/>
        <v>32432.39</v>
      </c>
    </row>
    <row r="19" spans="1:24" ht="15.75" customHeight="1" thickBot="1" x14ac:dyDescent="0.3">
      <c r="B19" s="141"/>
      <c r="C19" s="185"/>
      <c r="D19" s="185"/>
      <c r="E19" s="185"/>
      <c r="H19" s="300"/>
      <c r="I19" s="300"/>
      <c r="J19" s="201"/>
      <c r="K19" s="201"/>
      <c r="L19" s="201"/>
      <c r="M19" s="227" t="s">
        <v>38</v>
      </c>
      <c r="N19" s="406">
        <f>SUM(N7:N18)</f>
        <v>828372.02</v>
      </c>
      <c r="O19" s="417">
        <f>SUM(O7:O18)</f>
        <v>98.1</v>
      </c>
      <c r="P19" s="407">
        <f>SUM(P7:P18)</f>
        <v>829247</v>
      </c>
      <c r="Q19" s="130"/>
      <c r="R19" s="387">
        <f>SUM(R7:R18)</f>
        <v>0</v>
      </c>
      <c r="S19" s="389">
        <f>SUM(S7:S18)</f>
        <v>829247</v>
      </c>
      <c r="T19" s="130"/>
      <c r="U19" s="406">
        <f>SUM(U7:U18)</f>
        <v>482509.41</v>
      </c>
      <c r="V19" s="417">
        <f>SUM(V7:V18)</f>
        <v>0</v>
      </c>
      <c r="W19" s="505">
        <f>SUM(W7:W18)</f>
        <v>482509.41</v>
      </c>
      <c r="X19" s="506">
        <f>SUM(X7:X18)</f>
        <v>346737.59000000008</v>
      </c>
    </row>
    <row r="20" spans="1:24" ht="15.75" customHeight="1" thickTop="1" x14ac:dyDescent="0.25">
      <c r="B20" s="141"/>
      <c r="C20" s="185"/>
      <c r="D20" s="185"/>
      <c r="E20" s="185"/>
      <c r="J20" s="201"/>
      <c r="K20" s="201"/>
      <c r="L20" s="201"/>
      <c r="M20" s="227"/>
      <c r="N20" s="173"/>
      <c r="O20" s="173"/>
      <c r="P20" s="173"/>
      <c r="Q20" s="173"/>
      <c r="R20" s="173"/>
      <c r="S20" s="173"/>
      <c r="T20" s="172"/>
      <c r="U20" s="141"/>
    </row>
    <row r="21" spans="1:24" ht="15.75" customHeight="1" x14ac:dyDescent="0.25">
      <c r="C21" s="185"/>
      <c r="D21" s="185"/>
      <c r="E21" s="185"/>
      <c r="M21" s="227"/>
      <c r="N21" s="173"/>
      <c r="O21" s="173"/>
      <c r="P21" s="173"/>
      <c r="R21" s="173"/>
      <c r="S21" s="173"/>
      <c r="T21" s="172"/>
      <c r="U21" s="141"/>
    </row>
    <row r="22" spans="1:24" ht="15.75" customHeight="1" x14ac:dyDescent="0.25">
      <c r="B22" s="132" t="s">
        <v>111</v>
      </c>
      <c r="C22" s="185"/>
      <c r="D22" s="185"/>
      <c r="E22" s="185"/>
      <c r="M22" s="227"/>
      <c r="N22" s="173"/>
      <c r="O22" s="173"/>
      <c r="P22" s="173"/>
      <c r="R22" s="173"/>
      <c r="S22" s="173"/>
      <c r="T22" s="172"/>
      <c r="U22" s="141"/>
    </row>
    <row r="23" spans="1:24" ht="15.75" customHeight="1" x14ac:dyDescent="0.25">
      <c r="B23" s="576" t="s">
        <v>352</v>
      </c>
      <c r="C23" s="576"/>
      <c r="D23" s="576"/>
      <c r="E23" s="576"/>
      <c r="F23" s="576"/>
      <c r="G23" s="576"/>
      <c r="H23" s="180"/>
      <c r="I23" s="180"/>
      <c r="J23" s="179"/>
      <c r="M23" s="227"/>
      <c r="N23" s="173"/>
      <c r="O23" s="173"/>
      <c r="P23" s="173"/>
      <c r="R23" s="173"/>
      <c r="S23" s="173"/>
      <c r="T23" s="172"/>
      <c r="U23" s="141"/>
    </row>
    <row r="24" spans="1:24" ht="15.75" customHeight="1" x14ac:dyDescent="0.25">
      <c r="C24" s="185"/>
      <c r="D24" s="185"/>
      <c r="E24" s="185"/>
      <c r="M24" s="227"/>
      <c r="N24" s="173"/>
      <c r="O24" s="173"/>
      <c r="P24" s="173"/>
      <c r="R24" s="173"/>
      <c r="S24" s="173"/>
      <c r="T24" s="172"/>
      <c r="U24" s="141"/>
    </row>
    <row r="25" spans="1:24" ht="15.75" customHeight="1" x14ac:dyDescent="0.25">
      <c r="B25" s="576" t="s">
        <v>115</v>
      </c>
      <c r="C25" s="576"/>
      <c r="D25" s="576"/>
      <c r="E25" s="576"/>
      <c r="F25" s="576"/>
      <c r="G25" s="576"/>
      <c r="H25" s="180"/>
      <c r="I25" s="180"/>
      <c r="J25" s="179"/>
      <c r="M25" s="227"/>
      <c r="N25" s="173"/>
      <c r="O25" s="173"/>
      <c r="P25" s="173"/>
      <c r="R25" s="173"/>
      <c r="S25" s="173"/>
      <c r="T25" s="172"/>
      <c r="U25" s="141"/>
    </row>
    <row r="26" spans="1:24" ht="15.75" customHeight="1" x14ac:dyDescent="0.25">
      <c r="B26" s="179"/>
      <c r="C26" s="179"/>
      <c r="D26" s="179"/>
      <c r="E26" s="179"/>
      <c r="F26" s="179"/>
      <c r="G26" s="179"/>
      <c r="H26" s="180"/>
      <c r="I26" s="180"/>
      <c r="J26" s="179"/>
      <c r="M26" s="227"/>
      <c r="N26" s="173"/>
      <c r="O26" s="173"/>
      <c r="P26" s="173"/>
      <c r="R26" s="173"/>
      <c r="S26" s="173"/>
      <c r="T26" s="172"/>
      <c r="U26" s="141"/>
    </row>
    <row r="27" spans="1:24" ht="15.75" customHeight="1" x14ac:dyDescent="0.25">
      <c r="B27" s="576" t="s">
        <v>139</v>
      </c>
      <c r="C27" s="576"/>
      <c r="D27" s="576"/>
      <c r="E27" s="576"/>
      <c r="F27" s="576"/>
      <c r="G27" s="576"/>
      <c r="H27" s="180"/>
      <c r="I27" s="180"/>
      <c r="J27" s="179"/>
      <c r="M27" s="227"/>
      <c r="N27" s="173"/>
      <c r="O27" s="173"/>
      <c r="P27" s="173"/>
      <c r="R27" s="173"/>
      <c r="S27" s="173"/>
      <c r="T27" s="172"/>
      <c r="U27" s="141"/>
    </row>
    <row r="28" spans="1:24" ht="15.75" customHeight="1" x14ac:dyDescent="0.25">
      <c r="B28" s="589" t="s">
        <v>138</v>
      </c>
      <c r="C28" s="576"/>
      <c r="D28" s="576"/>
      <c r="E28" s="576"/>
      <c r="F28" s="576"/>
      <c r="G28" s="576"/>
      <c r="H28" s="180"/>
      <c r="I28" s="180"/>
      <c r="J28" s="179"/>
      <c r="M28" s="227"/>
      <c r="N28" s="173"/>
      <c r="O28" s="173"/>
      <c r="P28" s="173"/>
      <c r="R28" s="173"/>
      <c r="S28" s="173"/>
      <c r="T28" s="172"/>
      <c r="U28" s="141"/>
    </row>
    <row r="29" spans="1:24" ht="15.75" customHeight="1" x14ac:dyDescent="0.25">
      <c r="B29" s="179"/>
      <c r="C29" s="179"/>
      <c r="D29" s="179"/>
      <c r="E29" s="179"/>
      <c r="F29" s="179"/>
      <c r="G29" s="179"/>
      <c r="H29" s="180"/>
      <c r="I29" s="180"/>
      <c r="J29" s="179"/>
      <c r="M29" s="227"/>
      <c r="N29" s="173"/>
      <c r="O29" s="173"/>
      <c r="P29" s="173"/>
      <c r="R29" s="173"/>
      <c r="S29" s="173"/>
      <c r="T29" s="172"/>
      <c r="U29" s="141"/>
    </row>
    <row r="30" spans="1:24" ht="15.75" customHeight="1" x14ac:dyDescent="0.25">
      <c r="B30" s="131" t="s">
        <v>98</v>
      </c>
      <c r="C30" s="183" t="s">
        <v>101</v>
      </c>
      <c r="D30" s="183" t="s">
        <v>102</v>
      </c>
      <c r="E30" s="183"/>
      <c r="F30" s="179"/>
      <c r="G30" s="179"/>
      <c r="H30" s="180"/>
      <c r="I30" s="180"/>
      <c r="J30" s="179"/>
      <c r="M30" s="227"/>
      <c r="N30" s="173"/>
      <c r="O30" s="173"/>
      <c r="P30" s="173"/>
      <c r="R30" s="173"/>
      <c r="S30" s="173"/>
      <c r="T30" s="172"/>
      <c r="U30" s="141"/>
    </row>
    <row r="31" spans="1:24" ht="15.75" customHeight="1" x14ac:dyDescent="0.25">
      <c r="C31" s="185"/>
      <c r="D31" s="185"/>
      <c r="E31" s="185"/>
      <c r="F31" s="179"/>
      <c r="G31" s="179"/>
      <c r="H31" s="180"/>
      <c r="I31" s="180"/>
      <c r="J31" s="179"/>
      <c r="M31" s="227"/>
      <c r="N31" s="173"/>
      <c r="O31" s="173"/>
      <c r="P31" s="173"/>
      <c r="R31" s="173"/>
      <c r="S31" s="173"/>
      <c r="T31" s="172"/>
      <c r="U31" s="141"/>
    </row>
    <row r="32" spans="1:24" ht="15.75" customHeight="1" x14ac:dyDescent="0.25">
      <c r="B32" s="135" t="s">
        <v>315</v>
      </c>
      <c r="C32" s="185" t="s">
        <v>234</v>
      </c>
      <c r="D32" s="185" t="s">
        <v>235</v>
      </c>
      <c r="E32" s="185"/>
      <c r="M32" s="227"/>
      <c r="N32" s="173"/>
      <c r="O32" s="173"/>
      <c r="P32" s="173"/>
      <c r="R32" s="173"/>
      <c r="S32" s="173"/>
      <c r="T32" s="172"/>
      <c r="U32" s="141"/>
    </row>
    <row r="33" spans="2:21" ht="15.75" customHeight="1" x14ac:dyDescent="0.25">
      <c r="B33" s="135" t="s">
        <v>314</v>
      </c>
      <c r="C33" s="185" t="s">
        <v>234</v>
      </c>
      <c r="D33" s="185" t="s">
        <v>235</v>
      </c>
      <c r="E33" s="185"/>
      <c r="M33" s="227"/>
      <c r="N33" s="173"/>
      <c r="O33" s="173"/>
      <c r="P33" s="173"/>
      <c r="R33" s="173"/>
      <c r="S33" s="173"/>
      <c r="T33" s="172"/>
      <c r="U33" s="141"/>
    </row>
    <row r="34" spans="2:21" ht="15.75" customHeight="1" x14ac:dyDescent="0.25">
      <c r="E34" s="185"/>
      <c r="M34" s="227"/>
      <c r="N34" s="173"/>
      <c r="O34" s="173"/>
      <c r="P34" s="173"/>
      <c r="R34" s="173"/>
      <c r="S34" s="173"/>
      <c r="T34" s="172"/>
      <c r="U34" s="141"/>
    </row>
    <row r="35" spans="2:21" ht="15.75" customHeight="1" x14ac:dyDescent="0.25">
      <c r="E35" s="185"/>
      <c r="M35" s="227"/>
      <c r="N35" s="173"/>
      <c r="O35" s="173"/>
      <c r="P35" s="173"/>
      <c r="R35" s="173"/>
      <c r="S35" s="173"/>
      <c r="T35" s="172"/>
      <c r="U35" s="141"/>
    </row>
    <row r="36" spans="2:21" ht="15.75" customHeight="1" x14ac:dyDescent="0.25">
      <c r="C36" s="185"/>
      <c r="D36" s="185"/>
      <c r="E36" s="185"/>
      <c r="M36" s="227"/>
      <c r="N36" s="173"/>
      <c r="O36" s="173"/>
      <c r="P36" s="173"/>
      <c r="R36" s="173"/>
      <c r="S36" s="173"/>
      <c r="T36" s="172"/>
      <c r="U36" s="141"/>
    </row>
    <row r="37" spans="2:21" ht="15.75" customHeight="1" x14ac:dyDescent="0.25">
      <c r="B37" s="572" t="s">
        <v>214</v>
      </c>
      <c r="C37" s="572"/>
      <c r="D37" s="572"/>
      <c r="E37" s="572"/>
      <c r="F37" s="572"/>
      <c r="G37" s="572"/>
      <c r="H37" s="572"/>
      <c r="I37" s="572"/>
      <c r="M37" s="227"/>
      <c r="N37" s="173"/>
      <c r="O37" s="173"/>
      <c r="P37" s="173"/>
      <c r="R37" s="173"/>
      <c r="S37" s="173"/>
      <c r="T37" s="172"/>
      <c r="U37" s="141"/>
    </row>
    <row r="38" spans="2:21" ht="15.75" customHeight="1" x14ac:dyDescent="0.25">
      <c r="B38" s="128" t="s">
        <v>215</v>
      </c>
      <c r="C38" s="185"/>
      <c r="D38" s="185"/>
      <c r="E38" s="185"/>
      <c r="M38" s="227"/>
      <c r="N38" s="173"/>
      <c r="O38" s="173"/>
      <c r="P38" s="173"/>
      <c r="R38" s="173"/>
      <c r="S38" s="173"/>
      <c r="T38" s="172"/>
      <c r="U38" s="141"/>
    </row>
    <row r="39" spans="2:21" ht="15.75" customHeight="1" x14ac:dyDescent="0.25">
      <c r="B39" s="195"/>
      <c r="C39" s="195"/>
      <c r="D39" s="195"/>
      <c r="E39" s="195"/>
      <c r="F39" s="195"/>
      <c r="G39" s="195"/>
      <c r="H39" s="219"/>
      <c r="I39" s="219"/>
      <c r="J39" s="195"/>
      <c r="K39" s="195"/>
      <c r="L39" s="195"/>
      <c r="M39" s="195"/>
      <c r="N39" s="195"/>
      <c r="O39" s="141"/>
      <c r="P39" s="141"/>
      <c r="Q39" s="141"/>
      <c r="R39" s="141"/>
      <c r="S39" s="141"/>
      <c r="T39" s="195"/>
    </row>
    <row r="40" spans="2:21" ht="15.75" customHeight="1" x14ac:dyDescent="0.25">
      <c r="O40" s="187"/>
      <c r="P40" s="187"/>
      <c r="Q40" s="187"/>
      <c r="R40" s="302" t="s">
        <v>355</v>
      </c>
      <c r="S40" s="190"/>
      <c r="T40" s="314"/>
    </row>
    <row r="41" spans="2:21" ht="15.75" customHeight="1" x14ac:dyDescent="0.25">
      <c r="B41" s="191" t="s">
        <v>354</v>
      </c>
      <c r="C41" s="193" t="s">
        <v>2</v>
      </c>
      <c r="D41" s="193"/>
      <c r="E41" s="193"/>
      <c r="F41" s="193" t="s">
        <v>34</v>
      </c>
      <c r="G41" s="193" t="s">
        <v>35</v>
      </c>
      <c r="H41" s="193"/>
      <c r="I41" s="193"/>
      <c r="J41" s="193"/>
      <c r="K41" s="193"/>
      <c r="L41" s="193"/>
      <c r="M41" s="193" t="s">
        <v>36</v>
      </c>
      <c r="N41" s="193" t="s">
        <v>37</v>
      </c>
      <c r="O41" s="194"/>
      <c r="P41" s="194"/>
      <c r="Q41" s="194"/>
      <c r="R41" s="195" t="s">
        <v>81</v>
      </c>
      <c r="S41" s="196"/>
      <c r="T41" s="304"/>
    </row>
    <row r="42" spans="2:21" ht="15.75" customHeight="1" x14ac:dyDescent="0.25">
      <c r="B42" s="197"/>
      <c r="C42" s="146"/>
      <c r="D42" s="146"/>
      <c r="E42" s="146"/>
      <c r="F42" s="146"/>
      <c r="G42" s="146"/>
      <c r="H42" s="203"/>
      <c r="I42" s="203"/>
      <c r="J42" s="146"/>
      <c r="K42" s="146"/>
      <c r="L42" s="146"/>
      <c r="M42" s="146"/>
      <c r="N42" s="146"/>
      <c r="O42" s="136"/>
      <c r="P42" s="136"/>
      <c r="Q42" s="136"/>
      <c r="R42" s="305"/>
      <c r="S42" s="306"/>
      <c r="T42" s="306"/>
    </row>
    <row r="43" spans="2:21" ht="15.75" customHeight="1" x14ac:dyDescent="0.25">
      <c r="B43" s="197"/>
      <c r="C43" s="146"/>
      <c r="D43" s="146"/>
      <c r="E43" s="146"/>
      <c r="F43" s="146"/>
      <c r="G43" s="146"/>
      <c r="H43" s="203"/>
      <c r="I43" s="203"/>
      <c r="J43" s="146"/>
      <c r="K43" s="146"/>
      <c r="L43" s="146"/>
      <c r="M43" s="146"/>
      <c r="N43" s="146"/>
      <c r="O43" s="136"/>
      <c r="P43" s="136"/>
      <c r="Q43" s="136"/>
    </row>
    <row r="44" spans="2:21" ht="15.75" customHeight="1" x14ac:dyDescent="0.25">
      <c r="B44" s="213"/>
      <c r="C44" s="214"/>
      <c r="D44" s="214"/>
      <c r="E44" s="214"/>
      <c r="F44" s="215"/>
      <c r="G44" s="216"/>
      <c r="H44" s="216"/>
      <c r="I44" s="216"/>
      <c r="J44" s="216"/>
      <c r="K44" s="216"/>
      <c r="L44" s="216"/>
      <c r="M44" s="164"/>
      <c r="N44" s="217"/>
      <c r="O44" s="218"/>
      <c r="P44" s="218"/>
      <c r="Q44" s="218"/>
    </row>
    <row r="45" spans="2:21" ht="15.75" customHeight="1" x14ac:dyDescent="0.25">
      <c r="B45" s="213"/>
      <c r="C45" s="214"/>
      <c r="D45" s="214"/>
      <c r="E45" s="214"/>
      <c r="F45" s="215"/>
      <c r="G45" s="216"/>
      <c r="H45" s="216"/>
      <c r="I45" s="216"/>
      <c r="J45" s="216"/>
      <c r="K45" s="216"/>
      <c r="L45" s="216"/>
      <c r="M45" s="164"/>
      <c r="N45" s="217"/>
      <c r="O45" s="218"/>
      <c r="P45" s="218"/>
      <c r="Q45" s="218"/>
    </row>
    <row r="46" spans="2:21" ht="15.75" customHeight="1" x14ac:dyDescent="0.25">
      <c r="B46" s="213"/>
      <c r="C46" s="214"/>
      <c r="D46" s="214"/>
      <c r="E46" s="214"/>
      <c r="F46" s="215"/>
      <c r="G46" s="216"/>
      <c r="H46" s="216"/>
      <c r="I46" s="216"/>
      <c r="J46" s="216"/>
      <c r="K46" s="216"/>
      <c r="L46" s="216"/>
      <c r="M46" s="164"/>
      <c r="N46" s="217"/>
      <c r="O46" s="218"/>
      <c r="P46" s="218"/>
      <c r="Q46" s="218"/>
    </row>
    <row r="47" spans="2:21" ht="15.75" customHeight="1" x14ac:dyDescent="0.25">
      <c r="B47" s="213"/>
      <c r="C47" s="214"/>
      <c r="D47" s="214"/>
      <c r="E47" s="214"/>
      <c r="F47" s="215"/>
      <c r="G47" s="216"/>
      <c r="H47" s="216"/>
      <c r="I47" s="216"/>
      <c r="J47" s="216"/>
      <c r="K47" s="216"/>
      <c r="L47" s="216"/>
      <c r="M47" s="164"/>
      <c r="N47" s="217"/>
      <c r="O47" s="218"/>
      <c r="P47" s="218"/>
      <c r="Q47" s="218"/>
    </row>
    <row r="48" spans="2:21" ht="15.75" customHeight="1" x14ac:dyDescent="0.25">
      <c r="B48" s="213"/>
      <c r="C48" s="214"/>
      <c r="D48" s="214"/>
      <c r="E48" s="214"/>
      <c r="F48" s="215"/>
      <c r="G48" s="216"/>
      <c r="H48" s="216"/>
      <c r="I48" s="216"/>
      <c r="J48" s="216"/>
      <c r="K48" s="216"/>
      <c r="L48" s="216"/>
      <c r="M48" s="164"/>
      <c r="N48" s="217"/>
      <c r="O48" s="218"/>
      <c r="P48" s="218"/>
      <c r="Q48" s="218"/>
    </row>
    <row r="49" spans="2:23" ht="15.75" customHeight="1" x14ac:dyDescent="0.25">
      <c r="B49" s="213"/>
      <c r="C49" s="214"/>
      <c r="D49" s="214"/>
      <c r="E49" s="214"/>
      <c r="F49" s="215"/>
      <c r="G49" s="216"/>
      <c r="H49" s="216"/>
      <c r="I49" s="216"/>
      <c r="J49" s="216"/>
      <c r="K49" s="216"/>
      <c r="L49" s="216"/>
      <c r="M49" s="164"/>
      <c r="N49" s="217"/>
      <c r="O49" s="218"/>
      <c r="P49" s="218"/>
      <c r="Q49" s="218"/>
      <c r="R49" s="144"/>
      <c r="S49" s="144"/>
      <c r="T49" s="144"/>
      <c r="U49" s="144"/>
    </row>
    <row r="50" spans="2:23" ht="15.75" customHeight="1" x14ac:dyDescent="0.25">
      <c r="B50" s="238"/>
      <c r="C50" s="233"/>
      <c r="D50" s="233"/>
      <c r="E50" s="233"/>
      <c r="F50" s="215"/>
      <c r="G50" s="239"/>
      <c r="H50" s="216"/>
      <c r="I50" s="216"/>
      <c r="J50" s="239"/>
      <c r="K50" s="239"/>
      <c r="L50" s="239"/>
      <c r="M50" s="241"/>
      <c r="N50" s="244"/>
      <c r="O50" s="141"/>
      <c r="P50" s="147"/>
      <c r="Q50" s="147"/>
      <c r="R50" s="144"/>
      <c r="S50" s="144"/>
      <c r="T50" s="144"/>
      <c r="U50" s="144"/>
    </row>
    <row r="51" spans="2:23" ht="15.75" customHeight="1" x14ac:dyDescent="0.25">
      <c r="B51" s="238"/>
      <c r="C51" s="233"/>
      <c r="D51" s="233"/>
      <c r="E51" s="233"/>
      <c r="F51" s="215"/>
      <c r="G51" s="239"/>
      <c r="H51" s="216"/>
      <c r="I51" s="216"/>
      <c r="J51" s="239"/>
      <c r="K51" s="239"/>
      <c r="L51" s="239"/>
      <c r="M51" s="241"/>
      <c r="N51" s="244"/>
      <c r="O51" s="141"/>
      <c r="P51" s="147"/>
      <c r="Q51" s="147"/>
      <c r="R51" s="144"/>
      <c r="S51" s="144"/>
      <c r="T51" s="144"/>
      <c r="U51" s="144"/>
    </row>
    <row r="52" spans="2:23" ht="15.75" customHeight="1" x14ac:dyDescent="0.25">
      <c r="C52" s="233"/>
      <c r="D52" s="233"/>
      <c r="E52" s="233"/>
      <c r="F52" s="215"/>
      <c r="G52" s="234"/>
      <c r="H52" s="216"/>
      <c r="I52" s="216"/>
      <c r="J52" s="234"/>
      <c r="K52" s="234"/>
      <c r="L52" s="234"/>
      <c r="M52" s="235"/>
      <c r="N52" s="236"/>
      <c r="O52" s="237"/>
      <c r="P52" s="330"/>
      <c r="Q52" s="147"/>
      <c r="R52" s="144"/>
      <c r="S52" s="144"/>
      <c r="T52" s="330"/>
      <c r="U52" s="144"/>
      <c r="V52" s="135" t="s">
        <v>301</v>
      </c>
      <c r="W52" s="173">
        <f>W19</f>
        <v>482509.41</v>
      </c>
    </row>
    <row r="53" spans="2:23" ht="15.75" customHeight="1" x14ac:dyDescent="0.25">
      <c r="B53" s="238"/>
      <c r="C53" s="233"/>
      <c r="D53" s="233"/>
      <c r="E53" s="233"/>
      <c r="F53" s="215"/>
      <c r="G53" s="239"/>
      <c r="H53" s="216"/>
      <c r="I53" s="216"/>
      <c r="J53" s="239"/>
      <c r="K53" s="239"/>
      <c r="L53" s="239"/>
      <c r="M53" s="235"/>
      <c r="N53" s="212"/>
      <c r="O53" s="240"/>
      <c r="P53" s="246"/>
      <c r="Q53" s="147"/>
      <c r="R53" s="144"/>
      <c r="S53" s="144"/>
      <c r="T53" s="144"/>
      <c r="U53" s="144"/>
    </row>
    <row r="54" spans="2:23" ht="15.75" customHeight="1" x14ac:dyDescent="0.25">
      <c r="B54" s="238"/>
      <c r="C54" s="233"/>
      <c r="D54" s="233"/>
      <c r="E54" s="233"/>
      <c r="F54" s="215"/>
      <c r="G54" s="239"/>
      <c r="H54" s="216"/>
      <c r="I54" s="216"/>
      <c r="J54" s="239"/>
      <c r="K54" s="239"/>
      <c r="L54" s="239"/>
      <c r="M54" s="235"/>
      <c r="N54" s="212"/>
      <c r="O54" s="240"/>
      <c r="P54" s="246"/>
      <c r="Q54" s="147"/>
      <c r="R54" s="144"/>
      <c r="S54" s="144"/>
      <c r="T54" s="144"/>
      <c r="U54" s="144"/>
    </row>
    <row r="55" spans="2:23" ht="15.75" customHeight="1" x14ac:dyDescent="0.25">
      <c r="B55" s="238"/>
      <c r="C55" s="233"/>
      <c r="D55" s="233"/>
      <c r="E55" s="233"/>
      <c r="F55" s="215"/>
      <c r="G55" s="239"/>
      <c r="H55" s="216"/>
      <c r="I55" s="216"/>
      <c r="J55" s="239"/>
      <c r="K55" s="239"/>
      <c r="L55" s="239"/>
      <c r="M55" s="235"/>
      <c r="N55" s="212"/>
      <c r="O55" s="240"/>
      <c r="P55" s="246"/>
      <c r="Q55" s="147"/>
      <c r="R55" s="144"/>
      <c r="S55" s="144"/>
      <c r="T55" s="144"/>
      <c r="U55" s="144"/>
    </row>
    <row r="56" spans="2:23" ht="15.75" customHeight="1" x14ac:dyDescent="0.25">
      <c r="B56" s="238"/>
      <c r="C56" s="233"/>
      <c r="D56" s="233"/>
      <c r="E56" s="233"/>
      <c r="F56" s="215"/>
      <c r="G56" s="239"/>
      <c r="H56" s="216"/>
      <c r="I56" s="216"/>
      <c r="J56" s="239"/>
      <c r="K56" s="239"/>
      <c r="L56" s="239"/>
      <c r="M56" s="241"/>
      <c r="N56" s="217"/>
      <c r="O56" s="240"/>
      <c r="P56" s="240"/>
      <c r="Q56" s="141"/>
    </row>
    <row r="57" spans="2:23" ht="15.75" customHeight="1" x14ac:dyDescent="0.25"/>
    <row r="58" spans="2:23" ht="15.75" customHeight="1" x14ac:dyDescent="0.25">
      <c r="F58" s="175"/>
      <c r="G58" s="243"/>
      <c r="H58" s="242"/>
      <c r="I58" s="242"/>
      <c r="J58" s="243"/>
      <c r="K58" s="243"/>
      <c r="L58" s="243"/>
    </row>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7:I37"/>
    <mergeCell ref="B28:G28"/>
    <mergeCell ref="B23:G23"/>
    <mergeCell ref="B25:G25"/>
    <mergeCell ref="B27:G27"/>
  </mergeCells>
  <conditionalFormatting sqref="A7:P18 U7:X18 R7:S18">
    <cfRule type="expression" dxfId="41" priority="1">
      <formula>MOD(ROW(),2)</formula>
    </cfRule>
  </conditionalFormatting>
  <hyperlinks>
    <hyperlink ref="B28" r:id="rId1"/>
  </hyperlinks>
  <printOptions horizontalCentered="1" gridLines="1"/>
  <pageMargins left="0" right="0" top="0.75" bottom="0.75" header="0.3" footer="0.3"/>
  <pageSetup scale="53"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G7" activePane="bottomRight" state="frozen"/>
      <selection activeCell="H1" sqref="H1:I1048576"/>
      <selection pane="topRight" activeCell="H1" sqref="H1:I1048576"/>
      <selection pane="bottomLeft" activeCell="H1" sqref="H1:I1048576"/>
      <selection pane="bottomRight" activeCell="X7" sqref="X7:X22"/>
    </sheetView>
  </sheetViews>
  <sheetFormatPr defaultColWidth="9.140625" defaultRowHeight="15" x14ac:dyDescent="0.25"/>
  <cols>
    <col min="1" max="1" width="7.85546875" style="135" customWidth="1"/>
    <col min="2" max="2" width="70.85546875" style="135" bestFit="1" customWidth="1"/>
    <col min="3" max="3" width="36.28515625" style="135" customWidth="1"/>
    <col min="4" max="4" width="13.42578125" style="135" customWidth="1"/>
    <col min="5" max="5" width="7.7109375" style="135" customWidth="1"/>
    <col min="6" max="6" width="17.5703125" style="135" customWidth="1"/>
    <col min="7" max="7" width="23.85546875" style="135" customWidth="1"/>
    <col min="8" max="9" width="11.7109375" style="137" bestFit="1" customWidth="1"/>
    <col min="10" max="10" width="13.7109375" style="135" bestFit="1" customWidth="1"/>
    <col min="11" max="11" width="19.140625" style="135" customWidth="1"/>
    <col min="12" max="12" width="11.5703125" style="135" customWidth="1"/>
    <col min="13" max="13" width="22.140625" style="135" customWidth="1"/>
    <col min="14" max="14" width="15.85546875" style="135" bestFit="1" customWidth="1"/>
    <col min="15" max="15" width="12.85546875" style="135" bestFit="1" customWidth="1"/>
    <col min="16" max="16" width="15.85546875" style="135" bestFit="1" customWidth="1"/>
    <col min="17" max="17" width="3.140625" style="135" customWidth="1"/>
    <col min="18" max="18" width="15.85546875" style="135" customWidth="1"/>
    <col min="19" max="19" width="16.85546875" style="135" customWidth="1"/>
    <col min="20" max="20" width="4" style="135" customWidth="1"/>
    <col min="21" max="21" width="14.140625" style="135" bestFit="1" customWidth="1"/>
    <col min="22" max="22" width="15.28515625" style="135" bestFit="1" customWidth="1"/>
    <col min="23" max="23" width="14" style="135" bestFit="1" customWidth="1"/>
    <col min="24" max="24" width="14.28515625" style="135" customWidth="1"/>
    <col min="25" max="16384" width="9.140625" style="135"/>
  </cols>
  <sheetData>
    <row r="1" spans="1:24" ht="15.75" customHeight="1" x14ac:dyDescent="0.25">
      <c r="A1" s="132" t="s">
        <v>223</v>
      </c>
    </row>
    <row r="2" spans="1:24" ht="15.75" customHeight="1" x14ac:dyDescent="0.25">
      <c r="A2" s="138" t="str">
        <f>'#2791 The Learning Center @ Els'!A2</f>
        <v>Federal Grant Allocations/Reimbursements as of: 06/30/2023</v>
      </c>
      <c r="B2" s="202"/>
      <c r="N2" s="140"/>
      <c r="O2" s="140"/>
      <c r="Q2" s="141"/>
      <c r="R2" s="141"/>
      <c r="S2" s="141"/>
      <c r="T2" s="141"/>
    </row>
    <row r="3" spans="1:24" ht="15.75" customHeight="1" x14ac:dyDescent="0.25">
      <c r="A3" s="142" t="s">
        <v>59</v>
      </c>
      <c r="B3" s="132"/>
      <c r="D3" s="132"/>
      <c r="E3" s="132"/>
      <c r="F3" s="132"/>
      <c r="Q3" s="141"/>
      <c r="R3" s="141"/>
      <c r="S3" s="141"/>
      <c r="T3" s="141"/>
      <c r="U3" s="136"/>
      <c r="V3" s="143"/>
    </row>
    <row r="4" spans="1:24" ht="15.75" customHeight="1" x14ac:dyDescent="0.25">
      <c r="A4" s="132" t="s">
        <v>147</v>
      </c>
      <c r="N4" s="145"/>
      <c r="O4" s="145"/>
      <c r="P4" s="145"/>
      <c r="Q4" s="146"/>
      <c r="R4" s="141"/>
      <c r="S4" s="141"/>
      <c r="T4" s="146"/>
      <c r="U4" s="574" t="s">
        <v>211</v>
      </c>
      <c r="V4" s="574"/>
      <c r="W4" s="574"/>
      <c r="X4" s="147"/>
    </row>
    <row r="5" spans="1:24" ht="15.75" thickBot="1" x14ac:dyDescent="0.3">
      <c r="A5" s="137"/>
      <c r="H5" s="148"/>
      <c r="I5" s="148"/>
      <c r="N5" s="145"/>
      <c r="O5" s="145"/>
      <c r="P5" s="145"/>
      <c r="Q5" s="146"/>
      <c r="R5" s="150"/>
      <c r="S5" s="150"/>
      <c r="T5" s="146"/>
      <c r="U5" s="573"/>
      <c r="V5" s="573"/>
      <c r="W5" s="573"/>
      <c r="X5" s="151"/>
    </row>
    <row r="6" spans="1:24" s="205" customFormat="1" ht="60.75"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4" ht="15.75" customHeight="1" x14ac:dyDescent="0.25">
      <c r="A7" s="329">
        <v>4201</v>
      </c>
      <c r="B7" s="135" t="s">
        <v>326</v>
      </c>
      <c r="C7" s="392" t="s">
        <v>95</v>
      </c>
      <c r="D7" s="185" t="s">
        <v>218</v>
      </c>
      <c r="E7" s="185" t="s">
        <v>253</v>
      </c>
      <c r="F7" s="137" t="s">
        <v>219</v>
      </c>
      <c r="G7" s="136" t="s">
        <v>7</v>
      </c>
      <c r="H7" s="300">
        <v>2.7199999999999998E-2</v>
      </c>
      <c r="I7" s="300">
        <v>0.15010000000000001</v>
      </c>
      <c r="J7" s="171">
        <v>45107</v>
      </c>
      <c r="K7" s="171">
        <v>45108</v>
      </c>
      <c r="L7" s="171">
        <v>44743</v>
      </c>
      <c r="M7" s="137" t="s">
        <v>212</v>
      </c>
      <c r="N7" s="411">
        <v>418136.25</v>
      </c>
      <c r="O7" s="420">
        <v>0</v>
      </c>
      <c r="P7" s="413">
        <f t="shared" ref="P7:P13" si="0">N7+O7</f>
        <v>418136.25</v>
      </c>
      <c r="Q7" s="251"/>
      <c r="R7" s="411">
        <v>0</v>
      </c>
      <c r="S7" s="413">
        <f>P7-R7</f>
        <v>418136.25</v>
      </c>
      <c r="T7" s="251"/>
      <c r="U7" s="411">
        <v>321957.61</v>
      </c>
      <c r="V7" s="412">
        <v>0</v>
      </c>
      <c r="W7" s="507">
        <f>U7+V7</f>
        <v>321957.61</v>
      </c>
      <c r="X7" s="509">
        <f>S7-U7</f>
        <v>96178.640000000014</v>
      </c>
    </row>
    <row r="8" spans="1:24" ht="15.75" customHeight="1" x14ac:dyDescent="0.25">
      <c r="A8" s="329">
        <v>4253</v>
      </c>
      <c r="B8" s="135" t="s">
        <v>114</v>
      </c>
      <c r="C8" s="392" t="s">
        <v>108</v>
      </c>
      <c r="D8" s="185" t="s">
        <v>216</v>
      </c>
      <c r="E8" s="185" t="s">
        <v>240</v>
      </c>
      <c r="F8" s="137" t="s">
        <v>217</v>
      </c>
      <c r="G8" s="136" t="s">
        <v>7</v>
      </c>
      <c r="H8" s="300">
        <v>2.7199999999999998E-2</v>
      </c>
      <c r="I8" s="300">
        <v>0.15010000000000001</v>
      </c>
      <c r="J8" s="171">
        <v>45107</v>
      </c>
      <c r="K8" s="171">
        <v>45108</v>
      </c>
      <c r="L8" s="171">
        <v>44743</v>
      </c>
      <c r="M8" s="137" t="s">
        <v>212</v>
      </c>
      <c r="N8" s="414">
        <v>25488.81</v>
      </c>
      <c r="O8" s="421">
        <v>-40</v>
      </c>
      <c r="P8" s="416">
        <f t="shared" si="0"/>
        <v>25448.81</v>
      </c>
      <c r="Q8" s="251"/>
      <c r="R8" s="414">
        <v>0</v>
      </c>
      <c r="S8" s="416">
        <f>P8-R8</f>
        <v>25448.81</v>
      </c>
      <c r="T8" s="251"/>
      <c r="U8" s="414">
        <v>25448.81</v>
      </c>
      <c r="V8" s="415">
        <v>0</v>
      </c>
      <c r="W8" s="508">
        <f>U8+V8</f>
        <v>25448.81</v>
      </c>
      <c r="X8" s="441">
        <f>S8-U8</f>
        <v>0</v>
      </c>
    </row>
    <row r="9" spans="1:24" ht="15.75" customHeight="1" x14ac:dyDescent="0.25">
      <c r="A9" s="137">
        <v>4423</v>
      </c>
      <c r="B9" s="135" t="s">
        <v>210</v>
      </c>
      <c r="C9" s="293" t="s">
        <v>305</v>
      </c>
      <c r="D9" s="137" t="s">
        <v>183</v>
      </c>
      <c r="E9" s="137" t="s">
        <v>242</v>
      </c>
      <c r="F9" s="137" t="s">
        <v>196</v>
      </c>
      <c r="G9" s="136" t="s">
        <v>7</v>
      </c>
      <c r="H9" s="300">
        <v>2.7199999999999998E-2</v>
      </c>
      <c r="I9" s="300">
        <v>0.15010000000000001</v>
      </c>
      <c r="J9" s="171">
        <v>45199</v>
      </c>
      <c r="K9" s="171">
        <v>45214</v>
      </c>
      <c r="L9" s="171">
        <v>44201</v>
      </c>
      <c r="M9" s="137" t="s">
        <v>192</v>
      </c>
      <c r="N9" s="422">
        <v>196050.31</v>
      </c>
      <c r="O9" s="415">
        <v>0.05</v>
      </c>
      <c r="P9" s="416">
        <f t="shared" si="0"/>
        <v>196050.36</v>
      </c>
      <c r="Q9" s="419"/>
      <c r="R9" s="414">
        <v>0</v>
      </c>
      <c r="S9" s="416">
        <f t="shared" ref="S9:S22" si="1">P9-R9</f>
        <v>196050.36</v>
      </c>
      <c r="T9" s="251"/>
      <c r="U9" s="414">
        <v>0</v>
      </c>
      <c r="V9" s="415">
        <v>0</v>
      </c>
      <c r="W9" s="508">
        <f t="shared" ref="W9:W22" si="2">U9+V9</f>
        <v>0</v>
      </c>
      <c r="X9" s="441">
        <f t="shared" ref="X9:X21" si="3">S9-U9</f>
        <v>196050.36</v>
      </c>
    </row>
    <row r="10" spans="1:24" ht="15.75" customHeight="1" x14ac:dyDescent="0.25">
      <c r="A10" s="137">
        <v>4426</v>
      </c>
      <c r="B10" s="135" t="s">
        <v>320</v>
      </c>
      <c r="C10" s="293" t="s">
        <v>305</v>
      </c>
      <c r="D10" s="137" t="s">
        <v>183</v>
      </c>
      <c r="E10" s="137" t="s">
        <v>252</v>
      </c>
      <c r="F10" s="137" t="s">
        <v>184</v>
      </c>
      <c r="G10" s="136" t="s">
        <v>7</v>
      </c>
      <c r="H10" s="300">
        <v>2.7199999999999998E-2</v>
      </c>
      <c r="I10" s="300">
        <v>0.15010000000000001</v>
      </c>
      <c r="J10" s="171">
        <v>45199</v>
      </c>
      <c r="K10" s="171">
        <v>45214</v>
      </c>
      <c r="L10" s="171">
        <v>44201</v>
      </c>
      <c r="M10" s="137" t="s">
        <v>190</v>
      </c>
      <c r="N10" s="422">
        <v>362910.12</v>
      </c>
      <c r="O10" s="415">
        <v>0</v>
      </c>
      <c r="P10" s="416">
        <f t="shared" si="0"/>
        <v>362910.12</v>
      </c>
      <c r="Q10" s="419"/>
      <c r="R10" s="414">
        <v>341604.35</v>
      </c>
      <c r="S10" s="416">
        <f t="shared" si="1"/>
        <v>21305.770000000019</v>
      </c>
      <c r="T10" s="251"/>
      <c r="U10" s="414">
        <v>0</v>
      </c>
      <c r="V10" s="415">
        <v>0</v>
      </c>
      <c r="W10" s="508">
        <f t="shared" si="2"/>
        <v>0</v>
      </c>
      <c r="X10" s="441">
        <f t="shared" si="3"/>
        <v>21305.770000000019</v>
      </c>
    </row>
    <row r="11" spans="1:24" ht="15.75" customHeight="1" x14ac:dyDescent="0.25">
      <c r="A11" s="137">
        <v>4427</v>
      </c>
      <c r="B11" s="135" t="s">
        <v>193</v>
      </c>
      <c r="C11" s="293" t="s">
        <v>305</v>
      </c>
      <c r="D11" s="137" t="s">
        <v>183</v>
      </c>
      <c r="E11" s="137" t="s">
        <v>249</v>
      </c>
      <c r="F11" s="137" t="s">
        <v>195</v>
      </c>
      <c r="G11" s="136" t="s">
        <v>7</v>
      </c>
      <c r="H11" s="300">
        <v>2.7199999999999998E-2</v>
      </c>
      <c r="I11" s="300">
        <v>0.15010000000000001</v>
      </c>
      <c r="J11" s="171">
        <v>45199</v>
      </c>
      <c r="K11" s="171">
        <v>45214</v>
      </c>
      <c r="L11" s="171">
        <v>44201</v>
      </c>
      <c r="M11" s="137" t="s">
        <v>191</v>
      </c>
      <c r="N11" s="422">
        <v>41419.089999999997</v>
      </c>
      <c r="O11" s="415">
        <v>0</v>
      </c>
      <c r="P11" s="416">
        <f t="shared" si="0"/>
        <v>41419.089999999997</v>
      </c>
      <c r="Q11" s="419"/>
      <c r="R11" s="414">
        <v>33784</v>
      </c>
      <c r="S11" s="416">
        <f t="shared" si="1"/>
        <v>7635.0899999999965</v>
      </c>
      <c r="T11" s="251"/>
      <c r="U11" s="414">
        <v>0</v>
      </c>
      <c r="V11" s="415">
        <v>0</v>
      </c>
      <c r="W11" s="508">
        <f t="shared" si="2"/>
        <v>0</v>
      </c>
      <c r="X11" s="441">
        <f t="shared" si="3"/>
        <v>7635.0899999999965</v>
      </c>
    </row>
    <row r="12" spans="1:24" ht="15.75" customHeight="1" x14ac:dyDescent="0.25">
      <c r="A12" s="137">
        <v>4428</v>
      </c>
      <c r="B12" s="135" t="s">
        <v>208</v>
      </c>
      <c r="C12" s="293" t="s">
        <v>305</v>
      </c>
      <c r="D12" s="137" t="s">
        <v>183</v>
      </c>
      <c r="E12" s="137" t="s">
        <v>241</v>
      </c>
      <c r="F12" s="137" t="s">
        <v>209</v>
      </c>
      <c r="G12" s="136" t="s">
        <v>7</v>
      </c>
      <c r="H12" s="300">
        <v>2.7199999999999998E-2</v>
      </c>
      <c r="I12" s="300">
        <v>0.15010000000000001</v>
      </c>
      <c r="J12" s="171">
        <v>45199</v>
      </c>
      <c r="K12" s="171">
        <v>45214</v>
      </c>
      <c r="L12" s="171">
        <v>44201</v>
      </c>
      <c r="M12" s="137" t="s">
        <v>230</v>
      </c>
      <c r="N12" s="422">
        <v>23145.42</v>
      </c>
      <c r="O12" s="415">
        <v>0</v>
      </c>
      <c r="P12" s="416">
        <f t="shared" si="0"/>
        <v>23145.42</v>
      </c>
      <c r="Q12" s="419"/>
      <c r="R12" s="414">
        <v>0</v>
      </c>
      <c r="S12" s="416">
        <f t="shared" si="1"/>
        <v>23145.42</v>
      </c>
      <c r="T12" s="251"/>
      <c r="U12" s="414">
        <v>0</v>
      </c>
      <c r="V12" s="415">
        <v>0</v>
      </c>
      <c r="W12" s="508">
        <f t="shared" si="2"/>
        <v>0</v>
      </c>
      <c r="X12" s="441">
        <f t="shared" si="3"/>
        <v>23145.42</v>
      </c>
    </row>
    <row r="13" spans="1:24" ht="15.75" customHeight="1" x14ac:dyDescent="0.25">
      <c r="A13" s="137">
        <v>4429</v>
      </c>
      <c r="B13" s="135" t="s">
        <v>206</v>
      </c>
      <c r="C13" s="293" t="s">
        <v>305</v>
      </c>
      <c r="D13" s="137" t="s">
        <v>183</v>
      </c>
      <c r="E13" s="137" t="s">
        <v>247</v>
      </c>
      <c r="F13" s="137" t="s">
        <v>207</v>
      </c>
      <c r="G13" s="136" t="s">
        <v>7</v>
      </c>
      <c r="H13" s="300">
        <v>2.7199999999999998E-2</v>
      </c>
      <c r="I13" s="300">
        <v>0.15010000000000001</v>
      </c>
      <c r="J13" s="171">
        <v>45199</v>
      </c>
      <c r="K13" s="171">
        <v>45214</v>
      </c>
      <c r="L13" s="171">
        <v>44201</v>
      </c>
      <c r="M13" s="137" t="s">
        <v>229</v>
      </c>
      <c r="N13" s="422">
        <v>3339.73</v>
      </c>
      <c r="O13" s="415">
        <v>0</v>
      </c>
      <c r="P13" s="416">
        <f t="shared" si="0"/>
        <v>3339.73</v>
      </c>
      <c r="Q13" s="419"/>
      <c r="R13" s="414">
        <v>0</v>
      </c>
      <c r="S13" s="416">
        <f t="shared" si="1"/>
        <v>3339.73</v>
      </c>
      <c r="T13" s="251"/>
      <c r="U13" s="414">
        <v>0</v>
      </c>
      <c r="V13" s="415">
        <v>0</v>
      </c>
      <c r="W13" s="508">
        <f t="shared" si="2"/>
        <v>0</v>
      </c>
      <c r="X13" s="441">
        <f t="shared" si="3"/>
        <v>3339.73</v>
      </c>
    </row>
    <row r="14" spans="1:24" ht="15.75" customHeight="1" x14ac:dyDescent="0.25">
      <c r="A14" s="137">
        <v>4450</v>
      </c>
      <c r="B14" s="135" t="s">
        <v>231</v>
      </c>
      <c r="C14" s="293" t="s">
        <v>200</v>
      </c>
      <c r="D14" s="137" t="s">
        <v>201</v>
      </c>
      <c r="E14" s="290" t="s">
        <v>246</v>
      </c>
      <c r="F14" s="137" t="s">
        <v>232</v>
      </c>
      <c r="G14" s="136" t="s">
        <v>7</v>
      </c>
      <c r="H14" s="300">
        <v>0.05</v>
      </c>
      <c r="I14" s="300">
        <v>0.15010000000000001</v>
      </c>
      <c r="J14" s="171">
        <v>45565</v>
      </c>
      <c r="K14" s="171">
        <v>45580</v>
      </c>
      <c r="L14" s="171">
        <v>44279</v>
      </c>
      <c r="M14" s="137" t="s">
        <v>233</v>
      </c>
      <c r="N14" s="422">
        <v>17731.07</v>
      </c>
      <c r="O14" s="415">
        <v>0</v>
      </c>
      <c r="P14" s="416">
        <f t="shared" ref="P14" si="4">N14+O14</f>
        <v>17731.07</v>
      </c>
      <c r="Q14" s="419"/>
      <c r="R14" s="414">
        <v>0</v>
      </c>
      <c r="S14" s="416">
        <f t="shared" si="1"/>
        <v>17731.07</v>
      </c>
      <c r="T14" s="251"/>
      <c r="U14" s="414">
        <v>0</v>
      </c>
      <c r="V14" s="415">
        <v>0</v>
      </c>
      <c r="W14" s="508">
        <f t="shared" si="2"/>
        <v>0</v>
      </c>
      <c r="X14" s="441">
        <f t="shared" si="3"/>
        <v>17731.07</v>
      </c>
    </row>
    <row r="15" spans="1:24" ht="15.75" customHeight="1" x14ac:dyDescent="0.25">
      <c r="A15" s="137">
        <v>4452</v>
      </c>
      <c r="B15" s="135" t="s">
        <v>204</v>
      </c>
      <c r="C15" s="293" t="s">
        <v>200</v>
      </c>
      <c r="D15" s="137" t="s">
        <v>201</v>
      </c>
      <c r="E15" s="137" t="s">
        <v>245</v>
      </c>
      <c r="F15" s="137" t="s">
        <v>205</v>
      </c>
      <c r="G15" s="136" t="s">
        <v>7</v>
      </c>
      <c r="H15" s="300">
        <v>0.05</v>
      </c>
      <c r="I15" s="300">
        <v>0.15010000000000001</v>
      </c>
      <c r="J15" s="171">
        <v>45565</v>
      </c>
      <c r="K15" s="171">
        <v>45580</v>
      </c>
      <c r="L15" s="171">
        <v>44279</v>
      </c>
      <c r="M15" s="137" t="s">
        <v>203</v>
      </c>
      <c r="N15" s="422">
        <v>354732.35</v>
      </c>
      <c r="O15" s="415">
        <v>55.57</v>
      </c>
      <c r="P15" s="416">
        <f>N15+O15</f>
        <v>354787.92</v>
      </c>
      <c r="Q15" s="419"/>
      <c r="R15" s="414">
        <v>0</v>
      </c>
      <c r="S15" s="416">
        <f t="shared" si="1"/>
        <v>354787.92</v>
      </c>
      <c r="T15" s="251"/>
      <c r="U15" s="414">
        <v>0</v>
      </c>
      <c r="V15" s="415">
        <v>0</v>
      </c>
      <c r="W15" s="508">
        <f t="shared" si="2"/>
        <v>0</v>
      </c>
      <c r="X15" s="441">
        <f t="shared" si="3"/>
        <v>354787.92</v>
      </c>
    </row>
    <row r="16" spans="1:24" ht="15.75" customHeight="1" x14ac:dyDescent="0.25">
      <c r="A16" s="137">
        <v>4454</v>
      </c>
      <c r="B16" s="135" t="s">
        <v>306</v>
      </c>
      <c r="C16" s="293" t="s">
        <v>200</v>
      </c>
      <c r="D16" s="137" t="s">
        <v>201</v>
      </c>
      <c r="E16" s="137" t="s">
        <v>248</v>
      </c>
      <c r="F16" s="137" t="s">
        <v>228</v>
      </c>
      <c r="G16" s="136" t="s">
        <v>7</v>
      </c>
      <c r="H16" s="300">
        <v>0.05</v>
      </c>
      <c r="I16" s="300">
        <v>0.15010000000000001</v>
      </c>
      <c r="J16" s="171">
        <v>45565</v>
      </c>
      <c r="K16" s="171">
        <v>45580</v>
      </c>
      <c r="L16" s="171">
        <v>44279</v>
      </c>
      <c r="M16" s="137" t="s">
        <v>327</v>
      </c>
      <c r="N16" s="422">
        <v>19058.650000000001</v>
      </c>
      <c r="O16" s="415">
        <v>351.15</v>
      </c>
      <c r="P16" s="416">
        <f>N16+O16</f>
        <v>19409.800000000003</v>
      </c>
      <c r="Q16" s="419"/>
      <c r="R16" s="414">
        <v>0</v>
      </c>
      <c r="S16" s="416">
        <f t="shared" si="1"/>
        <v>19409.800000000003</v>
      </c>
      <c r="T16" s="251"/>
      <c r="U16" s="414">
        <v>0</v>
      </c>
      <c r="V16" s="415">
        <v>0</v>
      </c>
      <c r="W16" s="508">
        <f t="shared" si="2"/>
        <v>0</v>
      </c>
      <c r="X16" s="441">
        <f t="shared" si="3"/>
        <v>19409.800000000003</v>
      </c>
    </row>
    <row r="17" spans="1:24" ht="15.75" customHeight="1" x14ac:dyDescent="0.25">
      <c r="A17" s="137">
        <v>4457</v>
      </c>
      <c r="B17" s="135" t="s">
        <v>266</v>
      </c>
      <c r="C17" s="293" t="s">
        <v>200</v>
      </c>
      <c r="D17" s="137" t="s">
        <v>201</v>
      </c>
      <c r="E17" s="137" t="s">
        <v>267</v>
      </c>
      <c r="F17" s="137" t="s">
        <v>268</v>
      </c>
      <c r="G17" s="136" t="s">
        <v>7</v>
      </c>
      <c r="H17" s="300">
        <v>0.05</v>
      </c>
      <c r="I17" s="300">
        <v>0.15010000000000001</v>
      </c>
      <c r="J17" s="171">
        <v>45565</v>
      </c>
      <c r="K17" s="171">
        <v>45580</v>
      </c>
      <c r="L17" s="171">
        <v>44279</v>
      </c>
      <c r="M17" s="137" t="s">
        <v>312</v>
      </c>
      <c r="N17" s="422">
        <v>9071.36</v>
      </c>
      <c r="O17" s="415">
        <v>0</v>
      </c>
      <c r="P17" s="416">
        <f t="shared" ref="P17:P22" si="5">N17+O17</f>
        <v>9071.36</v>
      </c>
      <c r="Q17" s="419"/>
      <c r="R17" s="414">
        <v>0</v>
      </c>
      <c r="S17" s="416">
        <f t="shared" si="1"/>
        <v>9071.36</v>
      </c>
      <c r="T17" s="251"/>
      <c r="U17" s="414">
        <v>0</v>
      </c>
      <c r="V17" s="415">
        <v>0</v>
      </c>
      <c r="W17" s="508">
        <f t="shared" si="2"/>
        <v>0</v>
      </c>
      <c r="X17" s="441">
        <f t="shared" si="3"/>
        <v>9071.36</v>
      </c>
    </row>
    <row r="18" spans="1:24" ht="15.75" customHeight="1" x14ac:dyDescent="0.25">
      <c r="A18" s="137">
        <v>4459</v>
      </c>
      <c r="B18" s="135" t="s">
        <v>243</v>
      </c>
      <c r="C18" s="293" t="s">
        <v>200</v>
      </c>
      <c r="D18" s="137" t="s">
        <v>201</v>
      </c>
      <c r="E18" s="137" t="s">
        <v>244</v>
      </c>
      <c r="F18" s="137" t="s">
        <v>202</v>
      </c>
      <c r="G18" s="136" t="s">
        <v>7</v>
      </c>
      <c r="H18" s="300">
        <v>0.05</v>
      </c>
      <c r="I18" s="300">
        <v>0.15010000000000001</v>
      </c>
      <c r="J18" s="171">
        <v>45565</v>
      </c>
      <c r="K18" s="171">
        <v>45580</v>
      </c>
      <c r="L18" s="171">
        <v>44279</v>
      </c>
      <c r="M18" s="137" t="s">
        <v>203</v>
      </c>
      <c r="N18" s="422">
        <v>1418929.41</v>
      </c>
      <c r="O18" s="415">
        <v>222.28</v>
      </c>
      <c r="P18" s="416">
        <f t="shared" si="5"/>
        <v>1419151.69</v>
      </c>
      <c r="Q18" s="419"/>
      <c r="R18" s="414">
        <v>0</v>
      </c>
      <c r="S18" s="416">
        <f t="shared" si="1"/>
        <v>1419151.69</v>
      </c>
      <c r="T18" s="251"/>
      <c r="U18" s="414">
        <v>0</v>
      </c>
      <c r="V18" s="415">
        <v>0</v>
      </c>
      <c r="W18" s="508">
        <f t="shared" si="2"/>
        <v>0</v>
      </c>
      <c r="X18" s="441">
        <f t="shared" si="3"/>
        <v>1419151.69</v>
      </c>
    </row>
    <row r="19" spans="1:24" ht="15.75" customHeight="1" x14ac:dyDescent="0.25">
      <c r="A19" s="137">
        <v>4461</v>
      </c>
      <c r="B19" s="135" t="s">
        <v>288</v>
      </c>
      <c r="C19" s="293" t="s">
        <v>200</v>
      </c>
      <c r="D19" s="137" t="s">
        <v>201</v>
      </c>
      <c r="E19" s="137" t="s">
        <v>273</v>
      </c>
      <c r="F19" s="137" t="s">
        <v>274</v>
      </c>
      <c r="G19" s="136" t="s">
        <v>7</v>
      </c>
      <c r="H19" s="300">
        <v>0.05</v>
      </c>
      <c r="I19" s="300">
        <v>0.15010000000000001</v>
      </c>
      <c r="J19" s="171">
        <v>45565</v>
      </c>
      <c r="K19" s="171">
        <v>45580</v>
      </c>
      <c r="L19" s="171">
        <v>44279</v>
      </c>
      <c r="M19" s="171" t="s">
        <v>310</v>
      </c>
      <c r="N19" s="414">
        <v>6574.1900000000005</v>
      </c>
      <c r="O19" s="415">
        <v>0</v>
      </c>
      <c r="P19" s="416">
        <f t="shared" si="5"/>
        <v>6574.1900000000005</v>
      </c>
      <c r="Q19" s="251"/>
      <c r="R19" s="414">
        <v>0</v>
      </c>
      <c r="S19" s="416">
        <f t="shared" si="1"/>
        <v>6574.1900000000005</v>
      </c>
      <c r="T19" s="251"/>
      <c r="U19" s="414">
        <v>0</v>
      </c>
      <c r="V19" s="415">
        <v>0</v>
      </c>
      <c r="W19" s="508">
        <f t="shared" si="2"/>
        <v>0</v>
      </c>
      <c r="X19" s="441">
        <f t="shared" si="3"/>
        <v>6574.1900000000005</v>
      </c>
    </row>
    <row r="20" spans="1:24" ht="15.75" customHeight="1" x14ac:dyDescent="0.25">
      <c r="A20" s="137">
        <v>4462</v>
      </c>
      <c r="B20" s="135" t="s">
        <v>317</v>
      </c>
      <c r="C20" s="293" t="s">
        <v>200</v>
      </c>
      <c r="D20" s="137" t="s">
        <v>201</v>
      </c>
      <c r="E20" s="137" t="s">
        <v>275</v>
      </c>
      <c r="F20" s="137" t="s">
        <v>276</v>
      </c>
      <c r="G20" s="136" t="s">
        <v>7</v>
      </c>
      <c r="H20" s="300">
        <v>0.05</v>
      </c>
      <c r="I20" s="300">
        <v>0.15010000000000001</v>
      </c>
      <c r="J20" s="171">
        <v>45565</v>
      </c>
      <c r="K20" s="171">
        <v>45580</v>
      </c>
      <c r="L20" s="171">
        <v>44279</v>
      </c>
      <c r="M20" s="137" t="s">
        <v>311</v>
      </c>
      <c r="N20" s="422">
        <v>15023.94</v>
      </c>
      <c r="O20" s="415">
        <v>0</v>
      </c>
      <c r="P20" s="416">
        <f t="shared" si="5"/>
        <v>15023.94</v>
      </c>
      <c r="Q20" s="251"/>
      <c r="R20" s="414">
        <v>0</v>
      </c>
      <c r="S20" s="416">
        <f t="shared" si="1"/>
        <v>15023.94</v>
      </c>
      <c r="T20" s="251"/>
      <c r="U20" s="414">
        <v>0</v>
      </c>
      <c r="V20" s="415">
        <v>0</v>
      </c>
      <c r="W20" s="508">
        <f t="shared" si="2"/>
        <v>0</v>
      </c>
      <c r="X20" s="441">
        <f t="shared" si="3"/>
        <v>15023.94</v>
      </c>
    </row>
    <row r="21" spans="1:24" ht="15.75" customHeight="1" x14ac:dyDescent="0.25">
      <c r="A21" s="137">
        <v>4463</v>
      </c>
      <c r="B21" s="135" t="s">
        <v>290</v>
      </c>
      <c r="C21" s="293" t="s">
        <v>200</v>
      </c>
      <c r="D21" s="137" t="s">
        <v>201</v>
      </c>
      <c r="E21" s="137" t="s">
        <v>277</v>
      </c>
      <c r="F21" s="137" t="s">
        <v>278</v>
      </c>
      <c r="G21" s="136" t="s">
        <v>7</v>
      </c>
      <c r="H21" s="300">
        <v>0.05</v>
      </c>
      <c r="I21" s="300">
        <v>0.15010000000000001</v>
      </c>
      <c r="J21" s="171">
        <v>45565</v>
      </c>
      <c r="K21" s="171">
        <v>45580</v>
      </c>
      <c r="L21" s="171">
        <v>44279</v>
      </c>
      <c r="M21" s="137" t="s">
        <v>308</v>
      </c>
      <c r="N21" s="422">
        <v>50665.68</v>
      </c>
      <c r="O21" s="415">
        <v>0</v>
      </c>
      <c r="P21" s="416">
        <f t="shared" si="5"/>
        <v>50665.68</v>
      </c>
      <c r="Q21" s="251"/>
      <c r="R21" s="414">
        <v>0</v>
      </c>
      <c r="S21" s="416">
        <f t="shared" si="1"/>
        <v>50665.68</v>
      </c>
      <c r="T21" s="251"/>
      <c r="U21" s="414">
        <v>0</v>
      </c>
      <c r="V21" s="415">
        <v>0</v>
      </c>
      <c r="W21" s="508">
        <f t="shared" si="2"/>
        <v>0</v>
      </c>
      <c r="X21" s="441">
        <f t="shared" si="3"/>
        <v>50665.68</v>
      </c>
    </row>
    <row r="22" spans="1:24" ht="15.75" customHeight="1" x14ac:dyDescent="0.25">
      <c r="A22" s="137">
        <v>4464</v>
      </c>
      <c r="B22" s="135" t="s">
        <v>318</v>
      </c>
      <c r="C22" s="293" t="s">
        <v>313</v>
      </c>
      <c r="D22" s="137" t="s">
        <v>183</v>
      </c>
      <c r="E22" s="137" t="s">
        <v>279</v>
      </c>
      <c r="F22" s="137" t="s">
        <v>280</v>
      </c>
      <c r="G22" s="136" t="s">
        <v>7</v>
      </c>
      <c r="H22" s="300">
        <v>0.05</v>
      </c>
      <c r="I22" s="300">
        <v>0.15010000000000001</v>
      </c>
      <c r="J22" s="171">
        <v>45199</v>
      </c>
      <c r="K22" s="171">
        <v>45214</v>
      </c>
      <c r="L22" s="171">
        <v>44201</v>
      </c>
      <c r="M22" s="137" t="s">
        <v>309</v>
      </c>
      <c r="N22" s="423">
        <v>219364.12</v>
      </c>
      <c r="O22" s="424">
        <v>0</v>
      </c>
      <c r="P22" s="425">
        <f t="shared" si="5"/>
        <v>219364.12</v>
      </c>
      <c r="Q22" s="251"/>
      <c r="R22" s="426">
        <v>0</v>
      </c>
      <c r="S22" s="425">
        <f t="shared" si="1"/>
        <v>219364.12</v>
      </c>
      <c r="T22" s="251"/>
      <c r="U22" s="426">
        <v>0</v>
      </c>
      <c r="V22" s="415">
        <v>0</v>
      </c>
      <c r="W22" s="508">
        <f t="shared" si="2"/>
        <v>0</v>
      </c>
      <c r="X22" s="510">
        <f>S22-U22</f>
        <v>219364.12</v>
      </c>
    </row>
    <row r="23" spans="1:24" ht="15.75" customHeight="1" thickBot="1" x14ac:dyDescent="0.3">
      <c r="C23" s="392"/>
      <c r="D23" s="185"/>
      <c r="E23" s="185"/>
      <c r="J23" s="201"/>
      <c r="K23" s="201"/>
      <c r="L23" s="201"/>
      <c r="M23" s="227" t="s">
        <v>38</v>
      </c>
      <c r="N23" s="387">
        <f>SUM(N7:N22)</f>
        <v>3181640.5</v>
      </c>
      <c r="O23" s="388">
        <f>SUM(O7:O22)</f>
        <v>589.04999999999995</v>
      </c>
      <c r="P23" s="389">
        <f>SUM(P7:P22)</f>
        <v>3182229.5500000003</v>
      </c>
      <c r="Q23" s="130"/>
      <c r="R23" s="387">
        <f>SUM(R7:R22)</f>
        <v>375388.35</v>
      </c>
      <c r="S23" s="389">
        <f>SUM(S7:S22)</f>
        <v>2806841.2</v>
      </c>
      <c r="T23" s="178"/>
      <c r="U23" s="387">
        <f>SUM(U7:U22)</f>
        <v>347406.42</v>
      </c>
      <c r="V23" s="388">
        <f>SUM(V7:V22)</f>
        <v>0</v>
      </c>
      <c r="W23" s="388">
        <f>SUM(W7:W22)</f>
        <v>347406.42</v>
      </c>
      <c r="X23" s="389">
        <f>SUM(X7:X22)</f>
        <v>2459434.7800000003</v>
      </c>
    </row>
    <row r="24" spans="1:24" ht="15.75" customHeight="1" thickTop="1" x14ac:dyDescent="0.25">
      <c r="C24" s="392"/>
      <c r="D24" s="185"/>
      <c r="E24" s="185"/>
      <c r="M24" s="227"/>
      <c r="N24" s="173"/>
      <c r="O24" s="173"/>
      <c r="P24" s="173"/>
      <c r="R24" s="172"/>
      <c r="S24" s="172"/>
      <c r="T24" s="172"/>
      <c r="U24" s="141"/>
    </row>
    <row r="25" spans="1:24" ht="15.75" customHeight="1" x14ac:dyDescent="0.25">
      <c r="C25" s="392"/>
      <c r="D25" s="185"/>
      <c r="E25" s="185"/>
      <c r="M25" s="227"/>
      <c r="N25" s="173"/>
      <c r="O25" s="173"/>
      <c r="P25" s="173"/>
      <c r="R25" s="173"/>
      <c r="S25" s="173"/>
      <c r="T25" s="172"/>
      <c r="U25" s="141"/>
    </row>
    <row r="26" spans="1:24" ht="15.75" customHeight="1" x14ac:dyDescent="0.25">
      <c r="B26" s="132" t="s">
        <v>111</v>
      </c>
      <c r="C26" s="392"/>
      <c r="D26" s="185"/>
      <c r="E26" s="185"/>
      <c r="M26" s="227"/>
      <c r="N26" s="173"/>
      <c r="O26" s="173"/>
      <c r="P26" s="173"/>
      <c r="R26" s="173"/>
      <c r="S26" s="173"/>
      <c r="T26" s="172"/>
      <c r="U26" s="141"/>
    </row>
    <row r="27" spans="1:24" ht="15.75" customHeight="1" x14ac:dyDescent="0.25">
      <c r="B27" s="576" t="s">
        <v>352</v>
      </c>
      <c r="C27" s="576"/>
      <c r="D27" s="576"/>
      <c r="E27" s="576"/>
      <c r="F27" s="576"/>
      <c r="G27" s="576"/>
      <c r="H27" s="180"/>
      <c r="I27" s="180"/>
      <c r="J27" s="179"/>
      <c r="M27" s="227"/>
      <c r="N27" s="173"/>
      <c r="O27" s="173"/>
      <c r="P27" s="173"/>
      <c r="R27" s="173"/>
      <c r="S27" s="173"/>
      <c r="T27" s="172"/>
      <c r="U27" s="141"/>
    </row>
    <row r="28" spans="1:24" ht="15.75" customHeight="1" x14ac:dyDescent="0.25">
      <c r="C28" s="185"/>
      <c r="D28" s="185"/>
      <c r="E28" s="185"/>
      <c r="M28" s="227"/>
      <c r="N28" s="173"/>
      <c r="O28" s="173"/>
      <c r="P28" s="173"/>
      <c r="R28" s="173"/>
      <c r="S28" s="173"/>
      <c r="T28" s="172"/>
      <c r="U28" s="141"/>
    </row>
    <row r="29" spans="1:24" ht="15.75" customHeight="1" x14ac:dyDescent="0.25">
      <c r="B29" s="576" t="s">
        <v>115</v>
      </c>
      <c r="C29" s="576"/>
      <c r="D29" s="576"/>
      <c r="E29" s="576"/>
      <c r="F29" s="576"/>
      <c r="G29" s="576"/>
      <c r="H29" s="180"/>
      <c r="I29" s="180"/>
      <c r="J29" s="179"/>
      <c r="M29" s="227"/>
      <c r="N29" s="173"/>
      <c r="O29" s="173"/>
      <c r="P29" s="173"/>
      <c r="R29" s="173"/>
      <c r="S29" s="173"/>
      <c r="T29" s="172"/>
      <c r="U29" s="141"/>
    </row>
    <row r="30" spans="1:24" ht="15.75" customHeight="1" x14ac:dyDescent="0.25">
      <c r="B30" s="179"/>
      <c r="C30" s="179"/>
      <c r="D30" s="179"/>
      <c r="E30" s="179"/>
      <c r="F30" s="179"/>
      <c r="G30" s="179"/>
      <c r="H30" s="180"/>
      <c r="I30" s="180"/>
      <c r="J30" s="179"/>
      <c r="M30" s="227"/>
      <c r="N30" s="173"/>
      <c r="O30" s="173"/>
      <c r="P30" s="173"/>
      <c r="R30" s="173"/>
      <c r="S30" s="173"/>
      <c r="T30" s="172"/>
      <c r="U30" s="141"/>
    </row>
    <row r="31" spans="1:24" ht="15.75" customHeight="1" x14ac:dyDescent="0.25">
      <c r="B31" s="576" t="s">
        <v>139</v>
      </c>
      <c r="C31" s="576"/>
      <c r="D31" s="576"/>
      <c r="E31" s="576"/>
      <c r="F31" s="576"/>
      <c r="G31" s="576"/>
      <c r="H31" s="180"/>
      <c r="I31" s="180"/>
      <c r="J31" s="179"/>
      <c r="M31" s="227"/>
      <c r="N31" s="173"/>
      <c r="O31" s="173"/>
      <c r="P31" s="173"/>
      <c r="R31" s="173"/>
      <c r="S31" s="173"/>
      <c r="T31" s="172"/>
      <c r="U31" s="141"/>
    </row>
    <row r="32" spans="1:24" ht="15.75" customHeight="1" x14ac:dyDescent="0.25">
      <c r="B32" s="589" t="s">
        <v>138</v>
      </c>
      <c r="C32" s="576"/>
      <c r="D32" s="576"/>
      <c r="E32" s="576"/>
      <c r="F32" s="576"/>
      <c r="G32" s="576"/>
      <c r="H32" s="180"/>
      <c r="I32" s="180"/>
      <c r="J32" s="179"/>
      <c r="M32" s="227"/>
      <c r="N32" s="173"/>
      <c r="O32" s="173"/>
      <c r="P32" s="173"/>
      <c r="R32" s="173"/>
      <c r="S32" s="173"/>
      <c r="T32" s="172"/>
      <c r="U32" s="141"/>
    </row>
    <row r="33" spans="2:21" ht="15.75" customHeight="1" x14ac:dyDescent="0.25">
      <c r="B33" s="179"/>
      <c r="C33" s="179"/>
      <c r="D33" s="179"/>
      <c r="E33" s="179"/>
      <c r="F33" s="179"/>
      <c r="G33" s="179"/>
      <c r="H33" s="180"/>
      <c r="I33" s="180"/>
      <c r="J33" s="179"/>
      <c r="M33" s="227"/>
      <c r="N33" s="173"/>
      <c r="O33" s="173"/>
      <c r="P33" s="173"/>
      <c r="R33" s="173"/>
      <c r="S33" s="173"/>
      <c r="T33" s="172"/>
      <c r="U33" s="141"/>
    </row>
    <row r="34" spans="2:21" ht="15.75" customHeight="1" x14ac:dyDescent="0.25">
      <c r="B34" s="131" t="s">
        <v>98</v>
      </c>
      <c r="C34" s="183" t="s">
        <v>101</v>
      </c>
      <c r="D34" s="183" t="s">
        <v>102</v>
      </c>
      <c r="E34" s="183"/>
      <c r="F34" s="179"/>
      <c r="G34" s="179"/>
      <c r="H34" s="180"/>
      <c r="I34" s="180"/>
      <c r="J34" s="179"/>
      <c r="M34" s="227"/>
      <c r="N34" s="173"/>
      <c r="O34" s="173"/>
      <c r="P34" s="173"/>
      <c r="R34" s="173"/>
      <c r="S34" s="173"/>
      <c r="T34" s="172"/>
      <c r="U34" s="141"/>
    </row>
    <row r="35" spans="2:21" ht="15.75" customHeight="1" x14ac:dyDescent="0.25">
      <c r="B35" s="135" t="s">
        <v>99</v>
      </c>
      <c r="C35" s="185" t="s">
        <v>236</v>
      </c>
      <c r="D35" s="185" t="s">
        <v>105</v>
      </c>
      <c r="E35" s="185"/>
      <c r="F35" s="179"/>
      <c r="G35" s="179"/>
      <c r="H35" s="180"/>
      <c r="I35" s="180"/>
      <c r="J35" s="179"/>
      <c r="M35" s="227"/>
      <c r="N35" s="173"/>
      <c r="O35" s="173"/>
      <c r="P35" s="173"/>
      <c r="R35" s="173"/>
      <c r="S35" s="173"/>
      <c r="T35" s="172"/>
      <c r="U35" s="141"/>
    </row>
    <row r="36" spans="2:21" ht="15.75" customHeight="1" x14ac:dyDescent="0.25">
      <c r="B36" s="135" t="s">
        <v>315</v>
      </c>
      <c r="C36" s="185" t="s">
        <v>234</v>
      </c>
      <c r="D36" s="185" t="s">
        <v>235</v>
      </c>
      <c r="E36" s="185"/>
      <c r="M36" s="227"/>
      <c r="N36" s="173"/>
      <c r="O36" s="173"/>
      <c r="P36" s="173"/>
      <c r="R36" s="173"/>
      <c r="S36" s="173"/>
      <c r="T36" s="172"/>
      <c r="U36" s="141"/>
    </row>
    <row r="37" spans="2:21" ht="15.75" customHeight="1" x14ac:dyDescent="0.25">
      <c r="B37" s="135" t="s">
        <v>314</v>
      </c>
      <c r="C37" s="185" t="s">
        <v>234</v>
      </c>
      <c r="D37" s="185" t="s">
        <v>235</v>
      </c>
      <c r="E37" s="185"/>
      <c r="M37" s="227"/>
      <c r="N37" s="173"/>
      <c r="O37" s="173"/>
      <c r="P37" s="173"/>
      <c r="R37" s="173"/>
      <c r="S37" s="173"/>
      <c r="T37" s="172"/>
      <c r="U37" s="141"/>
    </row>
    <row r="38" spans="2:21" ht="15.75" customHeight="1" x14ac:dyDescent="0.25">
      <c r="E38" s="185"/>
      <c r="M38" s="227"/>
      <c r="N38" s="173"/>
      <c r="O38" s="173"/>
      <c r="P38" s="173"/>
      <c r="R38" s="173"/>
      <c r="S38" s="173"/>
      <c r="T38" s="172"/>
      <c r="U38" s="141"/>
    </row>
    <row r="39" spans="2:21" ht="15.75" customHeight="1" x14ac:dyDescent="0.25">
      <c r="C39" s="185"/>
      <c r="D39" s="185"/>
      <c r="E39" s="185"/>
      <c r="M39" s="227"/>
      <c r="N39" s="173"/>
      <c r="O39" s="173"/>
      <c r="P39" s="173"/>
      <c r="R39" s="173"/>
      <c r="S39" s="173"/>
      <c r="T39" s="172"/>
      <c r="U39" s="141"/>
    </row>
    <row r="40" spans="2:21" ht="15.75" customHeight="1" x14ac:dyDescent="0.25">
      <c r="B40" s="572" t="s">
        <v>214</v>
      </c>
      <c r="C40" s="572"/>
      <c r="D40" s="572"/>
      <c r="E40" s="572"/>
      <c r="F40" s="572"/>
      <c r="G40" s="572"/>
      <c r="H40" s="572"/>
      <c r="I40" s="572"/>
      <c r="M40" s="227"/>
      <c r="N40" s="173"/>
      <c r="O40" s="173"/>
      <c r="P40" s="173"/>
      <c r="R40" s="173"/>
      <c r="S40" s="173"/>
      <c r="T40" s="172"/>
      <c r="U40" s="141"/>
    </row>
    <row r="41" spans="2:21" ht="15.75" customHeight="1" x14ac:dyDescent="0.25">
      <c r="B41" s="128" t="s">
        <v>215</v>
      </c>
      <c r="C41" s="185"/>
      <c r="D41" s="185"/>
      <c r="E41" s="185"/>
      <c r="M41" s="227"/>
      <c r="N41" s="173"/>
      <c r="O41" s="173"/>
      <c r="P41" s="173"/>
      <c r="R41" s="173"/>
      <c r="S41" s="173"/>
      <c r="T41" s="172"/>
      <c r="U41" s="141"/>
    </row>
    <row r="42" spans="2:21" ht="15.75" customHeight="1" x14ac:dyDescent="0.25">
      <c r="B42" s="195"/>
      <c r="C42" s="219"/>
      <c r="D42" s="219"/>
      <c r="E42" s="219"/>
      <c r="F42" s="195"/>
      <c r="G42" s="195"/>
      <c r="H42" s="219"/>
      <c r="I42" s="219"/>
      <c r="J42" s="195"/>
      <c r="K42" s="195"/>
      <c r="L42" s="195"/>
      <c r="M42" s="195"/>
      <c r="N42" s="195"/>
      <c r="O42" s="141"/>
      <c r="P42" s="141"/>
      <c r="Q42" s="141"/>
      <c r="R42" s="141"/>
      <c r="S42" s="141"/>
      <c r="T42" s="141"/>
      <c r="U42" s="141"/>
    </row>
    <row r="43" spans="2:21" ht="15.75" customHeight="1" x14ac:dyDescent="0.25">
      <c r="O43" s="187"/>
      <c r="P43" s="187"/>
      <c r="Q43" s="187"/>
      <c r="R43" s="302" t="s">
        <v>355</v>
      </c>
      <c r="S43" s="190"/>
      <c r="T43" s="314"/>
    </row>
    <row r="44" spans="2:21" ht="15.75" customHeight="1" x14ac:dyDescent="0.25">
      <c r="B44" s="191" t="s">
        <v>354</v>
      </c>
      <c r="C44" s="193" t="s">
        <v>2</v>
      </c>
      <c r="D44" s="193"/>
      <c r="E44" s="193"/>
      <c r="F44" s="193" t="s">
        <v>34</v>
      </c>
      <c r="G44" s="193" t="s">
        <v>35</v>
      </c>
      <c r="H44" s="193"/>
      <c r="I44" s="193"/>
      <c r="J44" s="193"/>
      <c r="K44" s="193"/>
      <c r="L44" s="193"/>
      <c r="M44" s="193" t="s">
        <v>36</v>
      </c>
      <c r="N44" s="193" t="s">
        <v>37</v>
      </c>
      <c r="O44" s="194"/>
      <c r="P44" s="194"/>
      <c r="Q44" s="194"/>
      <c r="R44" s="195" t="s">
        <v>81</v>
      </c>
      <c r="S44" s="196"/>
      <c r="T44" s="304"/>
    </row>
    <row r="45" spans="2:21" ht="15.75" customHeight="1" x14ac:dyDescent="0.25">
      <c r="B45" s="197"/>
      <c r="C45" s="146"/>
      <c r="D45" s="146"/>
      <c r="E45" s="146"/>
      <c r="F45" s="146"/>
      <c r="G45" s="146"/>
      <c r="H45" s="203"/>
      <c r="I45" s="203"/>
      <c r="J45" s="146"/>
      <c r="K45" s="146"/>
      <c r="L45" s="146"/>
      <c r="M45" s="146"/>
      <c r="N45" s="146"/>
      <c r="O45" s="136"/>
      <c r="P45" s="136"/>
      <c r="Q45" s="136"/>
      <c r="R45" s="305"/>
      <c r="S45" s="306"/>
      <c r="T45" s="306"/>
    </row>
    <row r="46" spans="2:21" ht="15.75" customHeight="1" x14ac:dyDescent="0.25">
      <c r="B46" s="197"/>
      <c r="C46" s="146"/>
      <c r="D46" s="146"/>
      <c r="E46" s="146"/>
      <c r="F46" s="146"/>
      <c r="G46" s="146"/>
      <c r="H46" s="203"/>
      <c r="I46" s="203"/>
      <c r="J46" s="146"/>
      <c r="K46" s="146"/>
      <c r="L46" s="146"/>
      <c r="M46" s="146"/>
      <c r="N46" s="146"/>
      <c r="O46" s="136"/>
      <c r="P46" s="136"/>
      <c r="Q46" s="136"/>
    </row>
    <row r="47" spans="2:21" ht="15.75" customHeight="1" x14ac:dyDescent="0.25">
      <c r="B47" s="197"/>
      <c r="C47" s="146"/>
      <c r="D47" s="146"/>
      <c r="E47" s="146"/>
      <c r="F47" s="146"/>
      <c r="G47" s="146"/>
      <c r="H47" s="203"/>
      <c r="I47" s="203"/>
      <c r="J47" s="146"/>
      <c r="K47" s="146"/>
      <c r="L47" s="146"/>
      <c r="M47" s="146"/>
      <c r="N47" s="146"/>
      <c r="O47" s="136"/>
      <c r="P47" s="136"/>
      <c r="Q47" s="136"/>
    </row>
    <row r="48" spans="2:21" ht="15.75" customHeight="1" x14ac:dyDescent="0.25">
      <c r="B48" s="197"/>
      <c r="C48" s="146"/>
      <c r="D48" s="146"/>
      <c r="E48" s="146"/>
      <c r="F48" s="146"/>
      <c r="G48" s="146"/>
      <c r="H48" s="203"/>
      <c r="I48" s="203"/>
      <c r="J48" s="146"/>
      <c r="K48" s="146"/>
      <c r="L48" s="146"/>
      <c r="M48" s="146"/>
      <c r="N48" s="146"/>
      <c r="O48" s="212"/>
      <c r="P48" s="212"/>
      <c r="Q48" s="212"/>
      <c r="R48" s="144"/>
      <c r="S48" s="144"/>
      <c r="T48" s="144"/>
    </row>
    <row r="49" spans="2:23" ht="15.75" customHeight="1" x14ac:dyDescent="0.25">
      <c r="B49" s="213"/>
      <c r="C49" s="214"/>
      <c r="D49" s="214"/>
      <c r="E49" s="214"/>
      <c r="F49" s="215"/>
      <c r="G49" s="216"/>
      <c r="H49" s="216"/>
      <c r="I49" s="216"/>
      <c r="J49" s="216"/>
      <c r="K49" s="216"/>
      <c r="L49" s="216"/>
      <c r="M49" s="164"/>
      <c r="N49" s="212"/>
      <c r="O49" s="144"/>
      <c r="P49" s="144"/>
      <c r="Q49" s="144"/>
      <c r="R49" s="144"/>
      <c r="S49" s="144"/>
      <c r="T49" s="144"/>
    </row>
    <row r="50" spans="2:23" ht="15.75" customHeight="1" x14ac:dyDescent="0.25">
      <c r="B50" s="213"/>
      <c r="C50" s="214"/>
      <c r="D50" s="214"/>
      <c r="E50" s="214"/>
      <c r="F50" s="215"/>
      <c r="G50" s="216"/>
      <c r="H50" s="216"/>
      <c r="I50" s="216"/>
      <c r="J50" s="216"/>
      <c r="K50" s="216"/>
      <c r="L50" s="216"/>
      <c r="M50" s="164"/>
      <c r="N50" s="212"/>
      <c r="O50" s="144"/>
      <c r="P50" s="144"/>
      <c r="Q50" s="144"/>
      <c r="R50" s="144"/>
      <c r="S50" s="144"/>
      <c r="T50" s="144"/>
    </row>
    <row r="51" spans="2:23" ht="15.75" customHeight="1" x14ac:dyDescent="0.25">
      <c r="C51" s="233"/>
      <c r="D51" s="233"/>
      <c r="E51" s="233"/>
      <c r="F51" s="215"/>
      <c r="G51" s="234"/>
      <c r="H51" s="216"/>
      <c r="I51" s="216"/>
      <c r="J51" s="234"/>
      <c r="K51" s="234"/>
      <c r="L51" s="234"/>
      <c r="M51" s="235"/>
      <c r="N51" s="144"/>
      <c r="O51" s="274"/>
      <c r="P51" s="144"/>
      <c r="Q51" s="144"/>
      <c r="R51" s="144"/>
      <c r="S51" s="144"/>
      <c r="T51" s="330"/>
    </row>
    <row r="52" spans="2:23" ht="15.75" customHeight="1" x14ac:dyDescent="0.25">
      <c r="C52" s="233"/>
      <c r="D52" s="233"/>
      <c r="E52" s="233"/>
      <c r="F52" s="215"/>
      <c r="G52" s="234"/>
      <c r="H52" s="216"/>
      <c r="I52" s="216"/>
      <c r="J52" s="234"/>
      <c r="K52" s="234"/>
      <c r="L52" s="234"/>
      <c r="M52" s="235"/>
      <c r="N52" s="236"/>
      <c r="O52" s="237"/>
      <c r="P52" s="330"/>
      <c r="Q52" s="147"/>
      <c r="R52" s="144"/>
      <c r="S52" s="144"/>
      <c r="T52" s="144"/>
      <c r="V52" s="135" t="s">
        <v>301</v>
      </c>
      <c r="W52" s="173">
        <f>W23</f>
        <v>347406.42</v>
      </c>
    </row>
    <row r="53" spans="2:23" ht="15.75" customHeight="1" x14ac:dyDescent="0.25">
      <c r="B53" s="238"/>
      <c r="C53" s="233"/>
      <c r="D53" s="233"/>
      <c r="E53" s="233"/>
      <c r="F53" s="215"/>
      <c r="G53" s="239"/>
      <c r="H53" s="216"/>
      <c r="I53" s="216"/>
      <c r="J53" s="239"/>
      <c r="K53" s="239"/>
      <c r="L53" s="239"/>
      <c r="M53" s="235"/>
      <c r="N53" s="212"/>
      <c r="O53" s="246"/>
      <c r="P53" s="246"/>
      <c r="Q53" s="147"/>
      <c r="R53" s="144"/>
      <c r="S53" s="144"/>
      <c r="T53" s="144"/>
    </row>
    <row r="54" spans="2:23" ht="15.75" customHeight="1" x14ac:dyDescent="0.25">
      <c r="B54" s="238"/>
      <c r="C54" s="233"/>
      <c r="D54" s="233"/>
      <c r="E54" s="233"/>
      <c r="F54" s="215"/>
      <c r="G54" s="239"/>
      <c r="H54" s="216"/>
      <c r="I54" s="216"/>
      <c r="J54" s="239"/>
      <c r="K54" s="239"/>
      <c r="L54" s="239"/>
      <c r="M54" s="235"/>
      <c r="N54" s="212"/>
      <c r="O54" s="246"/>
      <c r="P54" s="246"/>
      <c r="Q54" s="147"/>
      <c r="R54" s="144"/>
      <c r="S54" s="144"/>
      <c r="T54" s="144"/>
    </row>
    <row r="55" spans="2:23" ht="15.75" customHeight="1" x14ac:dyDescent="0.25">
      <c r="B55" s="238"/>
      <c r="C55" s="233"/>
      <c r="D55" s="233"/>
      <c r="E55" s="233"/>
      <c r="F55" s="215"/>
      <c r="G55" s="239"/>
      <c r="H55" s="216"/>
      <c r="I55" s="216"/>
      <c r="J55" s="239"/>
      <c r="K55" s="239"/>
      <c r="L55" s="239"/>
      <c r="M55" s="235"/>
      <c r="N55" s="212"/>
      <c r="O55" s="246"/>
      <c r="P55" s="246"/>
      <c r="Q55" s="147"/>
      <c r="R55" s="144"/>
      <c r="S55" s="144"/>
      <c r="T55" s="144"/>
    </row>
    <row r="56" spans="2:23" ht="15.75" customHeight="1" x14ac:dyDescent="0.25">
      <c r="B56" s="238"/>
      <c r="C56" s="233"/>
      <c r="D56" s="233"/>
      <c r="E56" s="233"/>
      <c r="F56" s="215"/>
      <c r="G56" s="239"/>
      <c r="H56" s="216"/>
      <c r="I56" s="216"/>
      <c r="J56" s="239"/>
      <c r="K56" s="239"/>
      <c r="L56" s="239"/>
      <c r="M56" s="241"/>
      <c r="N56" s="217"/>
      <c r="O56" s="246"/>
      <c r="P56" s="246"/>
      <c r="Q56" s="147"/>
      <c r="R56" s="144"/>
      <c r="S56" s="144"/>
      <c r="T56" s="144"/>
      <c r="W56" s="130"/>
    </row>
    <row r="57" spans="2:23" ht="15.75" customHeight="1" x14ac:dyDescent="0.25">
      <c r="O57" s="144"/>
      <c r="P57" s="144"/>
      <c r="Q57" s="144"/>
      <c r="R57" s="144"/>
      <c r="S57" s="144"/>
      <c r="T57" s="144"/>
      <c r="W57" s="130"/>
    </row>
    <row r="58" spans="2:23" ht="15.75" customHeight="1" x14ac:dyDescent="0.25">
      <c r="F58" s="175"/>
      <c r="G58" s="243"/>
      <c r="H58" s="242"/>
      <c r="I58" s="242"/>
      <c r="J58" s="243"/>
      <c r="K58" s="243"/>
      <c r="L58" s="243"/>
      <c r="O58" s="144"/>
      <c r="P58" s="144"/>
      <c r="Q58" s="144"/>
      <c r="R58" s="144"/>
      <c r="S58" s="144"/>
      <c r="T58" s="144"/>
      <c r="W58" s="130"/>
    </row>
    <row r="59" spans="2:23" ht="15.75" customHeight="1" x14ac:dyDescent="0.25">
      <c r="W59" s="130"/>
    </row>
    <row r="60" spans="2:23" ht="15.75" customHeight="1" x14ac:dyDescent="0.25"/>
    <row r="61" spans="2:23" ht="15.75" customHeight="1" x14ac:dyDescent="0.25">
      <c r="W61" s="130"/>
    </row>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40:I40"/>
    <mergeCell ref="B32:G32"/>
    <mergeCell ref="B27:G27"/>
    <mergeCell ref="B29:G29"/>
    <mergeCell ref="B31:G31"/>
  </mergeCells>
  <conditionalFormatting sqref="A7:P22 U7:X22 R7:S22">
    <cfRule type="expression" dxfId="40" priority="1">
      <formula>MOD(ROW(),2)=0</formula>
    </cfRule>
  </conditionalFormatting>
  <hyperlinks>
    <hyperlink ref="B32" r:id="rId1"/>
  </hyperlinks>
  <printOptions horizontalCentered="1" gridLines="1"/>
  <pageMargins left="0" right="0" top="0.75" bottom="0.75" header="0.3" footer="0.3"/>
  <pageSetup scale="51" orientation="landscape"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G7" activePane="bottomRight" state="frozen"/>
      <selection activeCell="H1" sqref="H1:I1048576"/>
      <selection pane="topRight" activeCell="H1" sqref="H1:I1048576"/>
      <selection pane="bottomLeft" activeCell="H1" sqref="H1:I1048576"/>
      <selection pane="bottomRight" activeCell="X7" sqref="X7:X19"/>
    </sheetView>
  </sheetViews>
  <sheetFormatPr defaultColWidth="9.140625" defaultRowHeight="15" x14ac:dyDescent="0.25"/>
  <cols>
    <col min="1" max="1" width="7.85546875" style="135" customWidth="1"/>
    <col min="2" max="2" width="68.85546875" style="135" customWidth="1"/>
    <col min="3" max="3" width="36.28515625" style="135" customWidth="1"/>
    <col min="4" max="4" width="14.5703125" style="135" bestFit="1" customWidth="1"/>
    <col min="5" max="5" width="13.7109375" style="135" customWidth="1"/>
    <col min="6" max="6" width="19.42578125" style="135" bestFit="1" customWidth="1"/>
    <col min="7" max="7" width="23" style="135" bestFit="1" customWidth="1"/>
    <col min="8" max="8" width="11.28515625" style="137" customWidth="1"/>
    <col min="9" max="9" width="13.28515625" style="137" customWidth="1"/>
    <col min="10" max="10" width="13.5703125" style="135" customWidth="1"/>
    <col min="11" max="11" width="15.28515625" style="135" customWidth="1"/>
    <col min="12" max="12" width="9.5703125" style="135" customWidth="1"/>
    <col min="13" max="13" width="19.28515625" style="135" bestFit="1" customWidth="1"/>
    <col min="14" max="14" width="15.85546875" style="135" bestFit="1" customWidth="1"/>
    <col min="15" max="15" width="13.7109375" style="135" customWidth="1"/>
    <col min="16" max="16" width="15.85546875" style="135" bestFit="1" customWidth="1"/>
    <col min="17" max="17" width="3.7109375" style="144" customWidth="1"/>
    <col min="18" max="18" width="15.85546875" style="135" customWidth="1"/>
    <col min="19" max="19" width="15.85546875" style="135" bestFit="1" customWidth="1"/>
    <col min="20" max="20" width="3.7109375" style="144" customWidth="1"/>
    <col min="21" max="21" width="14.42578125" style="135" bestFit="1" customWidth="1"/>
    <col min="22" max="22" width="15.28515625" style="135" bestFit="1" customWidth="1"/>
    <col min="23" max="23" width="15.42578125" style="135" customWidth="1"/>
    <col min="24" max="24" width="14.28515625" style="135" customWidth="1"/>
    <col min="25" max="16384" width="9.140625" style="135"/>
  </cols>
  <sheetData>
    <row r="1" spans="1:24" ht="15.75" customHeight="1" x14ac:dyDescent="0.25">
      <c r="A1" s="132" t="s">
        <v>43</v>
      </c>
    </row>
    <row r="2" spans="1:24" ht="15.75" customHeight="1" x14ac:dyDescent="0.25">
      <c r="A2" s="138" t="str">
        <f>'#2801 PB Maritime Acad Elem'!A2</f>
        <v>Federal Grant Allocations/Reimbursements as of: 06/30/2023</v>
      </c>
      <c r="B2" s="202"/>
      <c r="N2" s="140"/>
      <c r="O2" s="140"/>
      <c r="Q2" s="147"/>
      <c r="R2" s="141"/>
      <c r="S2" s="141"/>
      <c r="T2" s="147"/>
    </row>
    <row r="3" spans="1:24" ht="15.75" customHeight="1" x14ac:dyDescent="0.25">
      <c r="A3" s="142" t="s">
        <v>70</v>
      </c>
      <c r="B3" s="132"/>
      <c r="D3" s="132"/>
      <c r="E3" s="132"/>
      <c r="F3" s="132"/>
      <c r="Q3" s="147"/>
      <c r="R3" s="141"/>
      <c r="S3" s="141"/>
      <c r="T3" s="147"/>
      <c r="U3" s="136"/>
      <c r="V3" s="143"/>
    </row>
    <row r="4" spans="1:24" ht="15.75" customHeight="1" x14ac:dyDescent="0.25">
      <c r="A4" s="132" t="s">
        <v>147</v>
      </c>
      <c r="N4" s="253"/>
      <c r="O4" s="253"/>
      <c r="P4" s="253"/>
      <c r="Q4" s="145"/>
      <c r="R4" s="141"/>
      <c r="S4" s="141"/>
      <c r="T4" s="145"/>
      <c r="U4" s="574" t="s">
        <v>211</v>
      </c>
      <c r="V4" s="574"/>
      <c r="W4" s="574"/>
      <c r="X4" s="147"/>
    </row>
    <row r="5" spans="1:24" ht="15.75" thickBot="1" x14ac:dyDescent="0.3">
      <c r="A5" s="137"/>
      <c r="H5" s="148"/>
      <c r="I5" s="148"/>
      <c r="N5" s="253"/>
      <c r="O5" s="253"/>
      <c r="P5" s="253"/>
      <c r="Q5" s="145"/>
      <c r="R5" s="150"/>
      <c r="S5" s="150"/>
      <c r="T5" s="145"/>
      <c r="U5" s="573"/>
      <c r="V5" s="573"/>
      <c r="W5" s="573"/>
      <c r="X5" s="151"/>
    </row>
    <row r="6" spans="1:24" ht="90.75" thickBot="1" x14ac:dyDescent="0.3">
      <c r="A6" s="152" t="s">
        <v>16</v>
      </c>
      <c r="B6" s="152" t="s">
        <v>258</v>
      </c>
      <c r="C6" s="152" t="s">
        <v>227</v>
      </c>
      <c r="D6" s="152" t="s">
        <v>96</v>
      </c>
      <c r="E6" s="152" t="s">
        <v>238</v>
      </c>
      <c r="F6" s="152" t="s">
        <v>3</v>
      </c>
      <c r="G6" s="152" t="s">
        <v>4</v>
      </c>
      <c r="H6" s="336" t="s">
        <v>356</v>
      </c>
      <c r="I6" s="336" t="s">
        <v>357</v>
      </c>
      <c r="J6" s="153" t="s">
        <v>119</v>
      </c>
      <c r="K6" s="153" t="s">
        <v>120</v>
      </c>
      <c r="L6" s="153" t="s">
        <v>107</v>
      </c>
      <c r="M6" s="153" t="s">
        <v>5</v>
      </c>
      <c r="N6" s="366" t="s">
        <v>260</v>
      </c>
      <c r="O6" s="367" t="s">
        <v>261</v>
      </c>
      <c r="P6" s="368" t="s">
        <v>262</v>
      </c>
      <c r="Q6" s="145"/>
      <c r="R6" s="154" t="s">
        <v>256</v>
      </c>
      <c r="S6" s="155" t="s">
        <v>257</v>
      </c>
      <c r="T6" s="203"/>
      <c r="U6" s="363" t="s">
        <v>263</v>
      </c>
      <c r="V6" s="364" t="s">
        <v>350</v>
      </c>
      <c r="W6" s="365" t="s">
        <v>351</v>
      </c>
      <c r="X6" s="159" t="s">
        <v>349</v>
      </c>
    </row>
    <row r="7" spans="1:24" s="144" customFormat="1" ht="15.75" customHeight="1" x14ac:dyDescent="0.25">
      <c r="A7" s="160">
        <v>4203</v>
      </c>
      <c r="B7" s="144" t="s">
        <v>323</v>
      </c>
      <c r="C7" s="218" t="s">
        <v>324</v>
      </c>
      <c r="D7" s="160" t="s">
        <v>285</v>
      </c>
      <c r="E7" s="160" t="s">
        <v>286</v>
      </c>
      <c r="F7" s="160" t="s">
        <v>287</v>
      </c>
      <c r="G7" s="160" t="s">
        <v>7</v>
      </c>
      <c r="H7" s="324">
        <v>2.7199999999999998E-2</v>
      </c>
      <c r="I7" s="324">
        <v>0.15010000000000001</v>
      </c>
      <c r="J7" s="164">
        <v>45107</v>
      </c>
      <c r="K7" s="164">
        <v>45122</v>
      </c>
      <c r="L7" s="164">
        <v>44743</v>
      </c>
      <c r="M7" s="160" t="s">
        <v>281</v>
      </c>
      <c r="N7" s="428">
        <v>17221.990000000002</v>
      </c>
      <c r="O7" s="429">
        <v>0</v>
      </c>
      <c r="P7" s="430">
        <f>+N7+O7</f>
        <v>17221.990000000002</v>
      </c>
      <c r="Q7" s="427"/>
      <c r="R7" s="433">
        <v>0</v>
      </c>
      <c r="S7" s="430">
        <f>P7-R7</f>
        <v>17221.990000000002</v>
      </c>
      <c r="T7" s="427"/>
      <c r="U7" s="428">
        <v>17221.990000000002</v>
      </c>
      <c r="V7" s="429">
        <v>0</v>
      </c>
      <c r="W7" s="511">
        <f>U7+V7</f>
        <v>17221.990000000002</v>
      </c>
      <c r="X7" s="513">
        <f>S7-U7</f>
        <v>0</v>
      </c>
    </row>
    <row r="8" spans="1:24" s="144" customFormat="1" ht="15.75" customHeight="1" x14ac:dyDescent="0.25">
      <c r="A8" s="160">
        <v>4253</v>
      </c>
      <c r="B8" s="144" t="s">
        <v>114</v>
      </c>
      <c r="C8" s="218" t="s">
        <v>108</v>
      </c>
      <c r="D8" s="160" t="s">
        <v>216</v>
      </c>
      <c r="E8" s="160" t="s">
        <v>240</v>
      </c>
      <c r="F8" s="160" t="s">
        <v>217</v>
      </c>
      <c r="G8" s="160" t="s">
        <v>7</v>
      </c>
      <c r="H8" s="324">
        <v>2.7199999999999998E-2</v>
      </c>
      <c r="I8" s="324">
        <v>0.15010000000000001</v>
      </c>
      <c r="J8" s="164">
        <v>45107</v>
      </c>
      <c r="K8" s="164">
        <v>45108</v>
      </c>
      <c r="L8" s="164">
        <v>44743</v>
      </c>
      <c r="M8" s="160" t="s">
        <v>212</v>
      </c>
      <c r="N8" s="422">
        <v>19446.73</v>
      </c>
      <c r="O8" s="431">
        <v>0</v>
      </c>
      <c r="P8" s="432">
        <f t="shared" ref="P8:P9" si="0">+N8+O8</f>
        <v>19446.73</v>
      </c>
      <c r="Q8" s="427"/>
      <c r="R8" s="434">
        <v>0</v>
      </c>
      <c r="S8" s="432">
        <f t="shared" ref="S8:S9" si="1">P8-R8</f>
        <v>19446.73</v>
      </c>
      <c r="T8" s="427"/>
      <c r="U8" s="422">
        <v>19446.73</v>
      </c>
      <c r="V8" s="431">
        <v>0</v>
      </c>
      <c r="W8" s="512">
        <f t="shared" ref="W8:W9" si="2">U8+V8</f>
        <v>19446.73</v>
      </c>
      <c r="X8" s="514">
        <v>0</v>
      </c>
    </row>
    <row r="9" spans="1:24" s="144" customFormat="1" ht="15.75" customHeight="1" x14ac:dyDescent="0.25">
      <c r="A9" s="160">
        <v>4383</v>
      </c>
      <c r="B9" s="144" t="s">
        <v>180</v>
      </c>
      <c r="C9" s="218" t="s">
        <v>334</v>
      </c>
      <c r="D9" s="160" t="s">
        <v>264</v>
      </c>
      <c r="E9" s="160" t="s">
        <v>265</v>
      </c>
      <c r="F9" s="160" t="s">
        <v>335</v>
      </c>
      <c r="G9" s="160" t="s">
        <v>7</v>
      </c>
      <c r="H9" s="324">
        <v>2.7199999999999998E-2</v>
      </c>
      <c r="I9" s="324">
        <v>0.15010000000000001</v>
      </c>
      <c r="J9" s="164">
        <v>45138</v>
      </c>
      <c r="K9" s="164">
        <v>45153</v>
      </c>
      <c r="L9" s="164">
        <v>44743</v>
      </c>
      <c r="M9" s="160" t="s">
        <v>333</v>
      </c>
      <c r="N9" s="422">
        <v>13356.9</v>
      </c>
      <c r="O9" s="431">
        <v>0</v>
      </c>
      <c r="P9" s="432">
        <f t="shared" si="0"/>
        <v>13356.9</v>
      </c>
      <c r="Q9" s="427"/>
      <c r="R9" s="434"/>
      <c r="S9" s="432">
        <f t="shared" si="1"/>
        <v>13356.9</v>
      </c>
      <c r="T9" s="427"/>
      <c r="U9" s="422">
        <v>13356.9</v>
      </c>
      <c r="V9" s="431">
        <v>0</v>
      </c>
      <c r="W9" s="512">
        <f t="shared" si="2"/>
        <v>13356.9</v>
      </c>
      <c r="X9" s="514">
        <v>0</v>
      </c>
    </row>
    <row r="10" spans="1:24" s="144" customFormat="1" ht="15.75" customHeight="1" x14ac:dyDescent="0.25">
      <c r="A10" s="160">
        <v>4423</v>
      </c>
      <c r="B10" s="144" t="s">
        <v>210</v>
      </c>
      <c r="C10" s="218" t="s">
        <v>305</v>
      </c>
      <c r="D10" s="160" t="s">
        <v>183</v>
      </c>
      <c r="E10" s="160" t="s">
        <v>242</v>
      </c>
      <c r="F10" s="160" t="s">
        <v>196</v>
      </c>
      <c r="G10" s="160" t="s">
        <v>7</v>
      </c>
      <c r="H10" s="324">
        <v>2.7199999999999998E-2</v>
      </c>
      <c r="I10" s="324">
        <v>0.15010000000000001</v>
      </c>
      <c r="J10" s="164">
        <v>45199</v>
      </c>
      <c r="K10" s="164">
        <v>45214</v>
      </c>
      <c r="L10" s="164">
        <v>44201</v>
      </c>
      <c r="M10" s="160" t="s">
        <v>192</v>
      </c>
      <c r="N10" s="422">
        <v>109343.88</v>
      </c>
      <c r="O10" s="431">
        <v>0</v>
      </c>
      <c r="P10" s="432">
        <f>N10+O10</f>
        <v>109343.88</v>
      </c>
      <c r="Q10" s="257"/>
      <c r="R10" s="422">
        <f>102771.01</f>
        <v>102771.01</v>
      </c>
      <c r="S10" s="432">
        <f>P10-R10</f>
        <v>6572.8700000000099</v>
      </c>
      <c r="T10" s="427"/>
      <c r="U10" s="422">
        <v>6572.87</v>
      </c>
      <c r="V10" s="431">
        <v>0</v>
      </c>
      <c r="W10" s="512">
        <f t="shared" ref="W10:W19" si="3">U10+V10</f>
        <v>6572.87</v>
      </c>
      <c r="X10" s="514">
        <f t="shared" ref="X10:X19" si="4">S10-U10</f>
        <v>1.0004441719502211E-11</v>
      </c>
    </row>
    <row r="11" spans="1:24" ht="15.75" customHeight="1" x14ac:dyDescent="0.25">
      <c r="A11" s="137">
        <v>4428</v>
      </c>
      <c r="B11" s="135" t="s">
        <v>208</v>
      </c>
      <c r="C11" s="293" t="s">
        <v>305</v>
      </c>
      <c r="D11" s="137" t="s">
        <v>183</v>
      </c>
      <c r="E11" s="137" t="s">
        <v>241</v>
      </c>
      <c r="F11" s="137" t="s">
        <v>209</v>
      </c>
      <c r="G11" s="137" t="s">
        <v>7</v>
      </c>
      <c r="H11" s="300">
        <v>2.7199999999999998E-2</v>
      </c>
      <c r="I11" s="300">
        <v>0.15010000000000001</v>
      </c>
      <c r="J11" s="171">
        <v>45199</v>
      </c>
      <c r="K11" s="171">
        <v>45214</v>
      </c>
      <c r="L11" s="171">
        <v>44201</v>
      </c>
      <c r="M11" s="137" t="s">
        <v>230</v>
      </c>
      <c r="N11" s="422">
        <v>10510.41</v>
      </c>
      <c r="O11" s="415">
        <v>442.38</v>
      </c>
      <c r="P11" s="416">
        <f>N11+O11</f>
        <v>10952.789999999999</v>
      </c>
      <c r="Q11" s="257"/>
      <c r="R11" s="414">
        <v>0</v>
      </c>
      <c r="S11" s="432">
        <f t="shared" ref="S11:S19" si="5">P11-R11</f>
        <v>10952.789999999999</v>
      </c>
      <c r="T11" s="427"/>
      <c r="U11" s="414">
        <v>0</v>
      </c>
      <c r="V11" s="415">
        <v>0</v>
      </c>
      <c r="W11" s="508">
        <f t="shared" si="3"/>
        <v>0</v>
      </c>
      <c r="X11" s="514">
        <f t="shared" si="4"/>
        <v>10952.789999999999</v>
      </c>
    </row>
    <row r="12" spans="1:24" ht="15.75" customHeight="1" x14ac:dyDescent="0.25">
      <c r="A12" s="137">
        <v>4429</v>
      </c>
      <c r="B12" s="135" t="s">
        <v>206</v>
      </c>
      <c r="C12" s="293" t="s">
        <v>305</v>
      </c>
      <c r="D12" s="137" t="s">
        <v>183</v>
      </c>
      <c r="E12" s="137" t="s">
        <v>247</v>
      </c>
      <c r="F12" s="137" t="s">
        <v>207</v>
      </c>
      <c r="G12" s="137" t="s">
        <v>7</v>
      </c>
      <c r="H12" s="300">
        <v>2.7199999999999998E-2</v>
      </c>
      <c r="I12" s="300">
        <v>0.15010000000000001</v>
      </c>
      <c r="J12" s="171">
        <v>45199</v>
      </c>
      <c r="K12" s="171">
        <v>45214</v>
      </c>
      <c r="L12" s="171">
        <v>44201</v>
      </c>
      <c r="M12" s="137" t="s">
        <v>229</v>
      </c>
      <c r="N12" s="422">
        <v>1862.68</v>
      </c>
      <c r="O12" s="415">
        <v>0</v>
      </c>
      <c r="P12" s="416">
        <f>N12+O12</f>
        <v>1862.68</v>
      </c>
      <c r="Q12" s="257"/>
      <c r="R12" s="414">
        <v>0</v>
      </c>
      <c r="S12" s="432">
        <f t="shared" si="5"/>
        <v>1862.68</v>
      </c>
      <c r="T12" s="427"/>
      <c r="U12" s="414">
        <v>0</v>
      </c>
      <c r="V12" s="415">
        <v>0</v>
      </c>
      <c r="W12" s="508">
        <f t="shared" si="3"/>
        <v>0</v>
      </c>
      <c r="X12" s="514">
        <f t="shared" si="4"/>
        <v>1862.68</v>
      </c>
    </row>
    <row r="13" spans="1:24" ht="15.75" customHeight="1" x14ac:dyDescent="0.25">
      <c r="A13" s="137">
        <v>4452</v>
      </c>
      <c r="B13" s="135" t="s">
        <v>204</v>
      </c>
      <c r="C13" s="293" t="s">
        <v>200</v>
      </c>
      <c r="D13" s="137" t="s">
        <v>201</v>
      </c>
      <c r="E13" s="137" t="s">
        <v>245</v>
      </c>
      <c r="F13" s="137" t="s">
        <v>205</v>
      </c>
      <c r="G13" s="137" t="s">
        <v>7</v>
      </c>
      <c r="H13" s="300">
        <v>0.05</v>
      </c>
      <c r="I13" s="300">
        <v>0.15010000000000001</v>
      </c>
      <c r="J13" s="171">
        <v>45565</v>
      </c>
      <c r="K13" s="171">
        <v>45580</v>
      </c>
      <c r="L13" s="171">
        <v>44279</v>
      </c>
      <c r="M13" s="137" t="s">
        <v>203</v>
      </c>
      <c r="N13" s="422">
        <v>197877.15</v>
      </c>
      <c r="O13" s="415">
        <v>0</v>
      </c>
      <c r="P13" s="416">
        <f>N13+O13</f>
        <v>197877.15</v>
      </c>
      <c r="Q13" s="257"/>
      <c r="R13" s="414">
        <v>0</v>
      </c>
      <c r="S13" s="432">
        <f t="shared" si="5"/>
        <v>197877.15</v>
      </c>
      <c r="T13" s="427"/>
      <c r="U13" s="414">
        <v>70447.62</v>
      </c>
      <c r="V13" s="415">
        <v>0</v>
      </c>
      <c r="W13" s="508">
        <f t="shared" si="3"/>
        <v>70447.62</v>
      </c>
      <c r="X13" s="514">
        <f t="shared" si="4"/>
        <v>127429.53</v>
      </c>
    </row>
    <row r="14" spans="1:24" ht="15.75" customHeight="1" x14ac:dyDescent="0.25">
      <c r="A14" s="137">
        <v>4454</v>
      </c>
      <c r="B14" s="135" t="s">
        <v>306</v>
      </c>
      <c r="C14" s="293" t="s">
        <v>200</v>
      </c>
      <c r="D14" s="137" t="s">
        <v>201</v>
      </c>
      <c r="E14" s="137" t="s">
        <v>248</v>
      </c>
      <c r="F14" s="137" t="s">
        <v>228</v>
      </c>
      <c r="G14" s="137" t="s">
        <v>7</v>
      </c>
      <c r="H14" s="300">
        <v>0.05</v>
      </c>
      <c r="I14" s="300">
        <v>0.15010000000000001</v>
      </c>
      <c r="J14" s="171">
        <v>45565</v>
      </c>
      <c r="K14" s="171">
        <v>45580</v>
      </c>
      <c r="L14" s="171">
        <v>44279</v>
      </c>
      <c r="M14" s="137" t="s">
        <v>327</v>
      </c>
      <c r="N14" s="414">
        <v>10704.06</v>
      </c>
      <c r="O14" s="415">
        <v>0</v>
      </c>
      <c r="P14" s="416">
        <f>N14+O14</f>
        <v>10704.06</v>
      </c>
      <c r="Q14" s="257"/>
      <c r="R14" s="414">
        <v>0</v>
      </c>
      <c r="S14" s="432">
        <f t="shared" si="5"/>
        <v>10704.06</v>
      </c>
      <c r="T14" s="427"/>
      <c r="U14" s="414">
        <v>0</v>
      </c>
      <c r="V14" s="415">
        <v>0</v>
      </c>
      <c r="W14" s="508">
        <f t="shared" si="3"/>
        <v>0</v>
      </c>
      <c r="X14" s="514">
        <f t="shared" si="4"/>
        <v>10704.06</v>
      </c>
    </row>
    <row r="15" spans="1:24" ht="15.75" customHeight="1" x14ac:dyDescent="0.25">
      <c r="A15" s="137">
        <v>4457</v>
      </c>
      <c r="B15" s="135" t="s">
        <v>296</v>
      </c>
      <c r="C15" s="293" t="s">
        <v>200</v>
      </c>
      <c r="D15" s="137" t="s">
        <v>201</v>
      </c>
      <c r="E15" s="137" t="s">
        <v>267</v>
      </c>
      <c r="F15" s="137" t="s">
        <v>268</v>
      </c>
      <c r="G15" s="137" t="s">
        <v>7</v>
      </c>
      <c r="H15" s="300">
        <v>0.05</v>
      </c>
      <c r="I15" s="300">
        <v>0.15010000000000001</v>
      </c>
      <c r="J15" s="171">
        <v>45565</v>
      </c>
      <c r="K15" s="171">
        <v>45580</v>
      </c>
      <c r="L15" s="171">
        <v>44279</v>
      </c>
      <c r="M15" s="137" t="s">
        <v>312</v>
      </c>
      <c r="N15" s="414">
        <v>5002.6400000000003</v>
      </c>
      <c r="O15" s="415">
        <v>0</v>
      </c>
      <c r="P15" s="416">
        <f t="shared" ref="P15:P19" si="6">N15+O15</f>
        <v>5002.6400000000003</v>
      </c>
      <c r="Q15" s="257"/>
      <c r="R15" s="414">
        <v>0</v>
      </c>
      <c r="S15" s="432">
        <f t="shared" si="5"/>
        <v>5002.6400000000003</v>
      </c>
      <c r="T15" s="427"/>
      <c r="U15" s="414">
        <v>0</v>
      </c>
      <c r="V15" s="415">
        <v>0</v>
      </c>
      <c r="W15" s="508">
        <f t="shared" si="3"/>
        <v>0</v>
      </c>
      <c r="X15" s="514">
        <f t="shared" si="4"/>
        <v>5002.6400000000003</v>
      </c>
    </row>
    <row r="16" spans="1:24" ht="15.75" customHeight="1" x14ac:dyDescent="0.25">
      <c r="A16" s="137">
        <v>4459</v>
      </c>
      <c r="B16" s="135" t="s">
        <v>243</v>
      </c>
      <c r="C16" s="293" t="s">
        <v>200</v>
      </c>
      <c r="D16" s="137" t="s">
        <v>201</v>
      </c>
      <c r="E16" s="137" t="s">
        <v>244</v>
      </c>
      <c r="F16" s="137" t="s">
        <v>202</v>
      </c>
      <c r="G16" s="137" t="s">
        <v>7</v>
      </c>
      <c r="H16" s="300">
        <v>0.05</v>
      </c>
      <c r="I16" s="300">
        <v>0.15010000000000001</v>
      </c>
      <c r="J16" s="171">
        <v>45565</v>
      </c>
      <c r="K16" s="171">
        <v>45580</v>
      </c>
      <c r="L16" s="171">
        <v>44279</v>
      </c>
      <c r="M16" s="137" t="s">
        <v>203</v>
      </c>
      <c r="N16" s="422">
        <v>791508.61</v>
      </c>
      <c r="O16" s="415">
        <v>0</v>
      </c>
      <c r="P16" s="416">
        <f t="shared" si="6"/>
        <v>791508.61</v>
      </c>
      <c r="Q16" s="257"/>
      <c r="R16" s="414">
        <v>0</v>
      </c>
      <c r="S16" s="432">
        <f t="shared" si="5"/>
        <v>791508.61</v>
      </c>
      <c r="T16" s="427"/>
      <c r="U16" s="414">
        <v>0</v>
      </c>
      <c r="V16" s="415">
        <v>0</v>
      </c>
      <c r="W16" s="508">
        <f t="shared" si="3"/>
        <v>0</v>
      </c>
      <c r="X16" s="514">
        <f t="shared" si="4"/>
        <v>791508.61</v>
      </c>
    </row>
    <row r="17" spans="1:24" ht="15.75" customHeight="1" x14ac:dyDescent="0.25">
      <c r="A17" s="137">
        <v>4461</v>
      </c>
      <c r="B17" s="135" t="s">
        <v>288</v>
      </c>
      <c r="C17" s="293" t="s">
        <v>200</v>
      </c>
      <c r="D17" s="137" t="s">
        <v>201</v>
      </c>
      <c r="E17" s="137" t="s">
        <v>273</v>
      </c>
      <c r="F17" s="137" t="s">
        <v>274</v>
      </c>
      <c r="G17" s="137" t="s">
        <v>7</v>
      </c>
      <c r="H17" s="300">
        <v>0.05</v>
      </c>
      <c r="I17" s="300">
        <v>0.15010000000000001</v>
      </c>
      <c r="J17" s="171">
        <v>45565</v>
      </c>
      <c r="K17" s="171">
        <v>45580</v>
      </c>
      <c r="L17" s="171">
        <v>44279</v>
      </c>
      <c r="M17" s="137" t="s">
        <v>310</v>
      </c>
      <c r="N17" s="422">
        <v>5586.64</v>
      </c>
      <c r="O17" s="415">
        <v>0</v>
      </c>
      <c r="P17" s="416">
        <f t="shared" si="6"/>
        <v>5586.64</v>
      </c>
      <c r="Q17" s="257"/>
      <c r="R17" s="414">
        <v>0</v>
      </c>
      <c r="S17" s="432">
        <f t="shared" si="5"/>
        <v>5586.64</v>
      </c>
      <c r="T17" s="427"/>
      <c r="U17" s="414">
        <v>0</v>
      </c>
      <c r="V17" s="415">
        <v>0</v>
      </c>
      <c r="W17" s="508">
        <f t="shared" si="3"/>
        <v>0</v>
      </c>
      <c r="X17" s="514">
        <f t="shared" si="4"/>
        <v>5586.64</v>
      </c>
    </row>
    <row r="18" spans="1:24" ht="15.75" customHeight="1" x14ac:dyDescent="0.25">
      <c r="A18" s="137">
        <v>4463</v>
      </c>
      <c r="B18" s="135" t="s">
        <v>290</v>
      </c>
      <c r="C18" s="293" t="s">
        <v>200</v>
      </c>
      <c r="D18" s="137" t="s">
        <v>201</v>
      </c>
      <c r="E18" s="137" t="s">
        <v>277</v>
      </c>
      <c r="F18" s="137" t="s">
        <v>278</v>
      </c>
      <c r="G18" s="137" t="s">
        <v>7</v>
      </c>
      <c r="H18" s="300">
        <v>0.05</v>
      </c>
      <c r="I18" s="300">
        <v>0.15010000000000001</v>
      </c>
      <c r="J18" s="171">
        <v>45565</v>
      </c>
      <c r="K18" s="171">
        <v>45580</v>
      </c>
      <c r="L18" s="171">
        <v>44279</v>
      </c>
      <c r="M18" s="137" t="s">
        <v>308</v>
      </c>
      <c r="N18" s="422">
        <v>27940.97</v>
      </c>
      <c r="O18" s="415">
        <v>0</v>
      </c>
      <c r="P18" s="416">
        <f t="shared" si="6"/>
        <v>27940.97</v>
      </c>
      <c r="Q18" s="257"/>
      <c r="R18" s="414">
        <v>0</v>
      </c>
      <c r="S18" s="432">
        <f t="shared" si="5"/>
        <v>27940.97</v>
      </c>
      <c r="T18" s="427"/>
      <c r="U18" s="414">
        <v>0</v>
      </c>
      <c r="V18" s="415">
        <v>0</v>
      </c>
      <c r="W18" s="508">
        <f t="shared" si="3"/>
        <v>0</v>
      </c>
      <c r="X18" s="514">
        <f t="shared" si="4"/>
        <v>27940.97</v>
      </c>
    </row>
    <row r="19" spans="1:24" ht="15.75" customHeight="1" x14ac:dyDescent="0.25">
      <c r="A19" s="137">
        <v>4464</v>
      </c>
      <c r="B19" s="135" t="s">
        <v>318</v>
      </c>
      <c r="C19" s="293" t="s">
        <v>313</v>
      </c>
      <c r="D19" s="137" t="s">
        <v>183</v>
      </c>
      <c r="E19" s="137" t="s">
        <v>279</v>
      </c>
      <c r="F19" s="137" t="s">
        <v>280</v>
      </c>
      <c r="G19" s="137" t="s">
        <v>7</v>
      </c>
      <c r="H19" s="300">
        <v>0.05</v>
      </c>
      <c r="I19" s="300">
        <v>0.15010000000000001</v>
      </c>
      <c r="J19" s="171">
        <v>45199</v>
      </c>
      <c r="K19" s="171">
        <v>45214</v>
      </c>
      <c r="L19" s="171">
        <v>44201</v>
      </c>
      <c r="M19" s="137" t="s">
        <v>309</v>
      </c>
      <c r="N19" s="423">
        <v>34343.620000000003</v>
      </c>
      <c r="O19" s="424">
        <v>0</v>
      </c>
      <c r="P19" s="425">
        <f t="shared" si="6"/>
        <v>34343.620000000003</v>
      </c>
      <c r="Q19" s="257"/>
      <c r="R19" s="426">
        <v>0</v>
      </c>
      <c r="S19" s="432">
        <f t="shared" si="5"/>
        <v>34343.620000000003</v>
      </c>
      <c r="T19" s="427"/>
      <c r="U19" s="414">
        <v>0</v>
      </c>
      <c r="V19" s="415">
        <v>0</v>
      </c>
      <c r="W19" s="508">
        <f t="shared" si="3"/>
        <v>0</v>
      </c>
      <c r="X19" s="514">
        <f t="shared" si="4"/>
        <v>34343.620000000003</v>
      </c>
    </row>
    <row r="20" spans="1:24" ht="15.75" customHeight="1" thickBot="1" x14ac:dyDescent="0.3">
      <c r="C20" s="288"/>
      <c r="D20" s="185"/>
      <c r="E20" s="185"/>
      <c r="H20" s="300"/>
      <c r="I20" s="300"/>
      <c r="J20" s="201"/>
      <c r="K20" s="201"/>
      <c r="L20" s="201"/>
      <c r="M20" s="227" t="s">
        <v>38</v>
      </c>
      <c r="N20" s="406">
        <f>SUM(N7:N19)</f>
        <v>1244706.28</v>
      </c>
      <c r="O20" s="417">
        <f>SUM(O7:O19)</f>
        <v>442.38</v>
      </c>
      <c r="P20" s="407">
        <f>SUM(P7:P19)</f>
        <v>1245148.6599999999</v>
      </c>
      <c r="Q20" s="133"/>
      <c r="R20" s="387">
        <f>SUM(R7:R19)</f>
        <v>102771.01</v>
      </c>
      <c r="S20" s="389">
        <f>SUM(S7:S19)</f>
        <v>1142377.6499999999</v>
      </c>
      <c r="T20" s="286"/>
      <c r="U20" s="387">
        <f>SUM(U7:U19)</f>
        <v>127046.11</v>
      </c>
      <c r="V20" s="388">
        <f>SUM(V7:V19)</f>
        <v>0</v>
      </c>
      <c r="W20" s="486">
        <f>SUM(W7:W19)</f>
        <v>127046.11</v>
      </c>
      <c r="X20" s="489">
        <f>SUM(X7:X19)</f>
        <v>1015331.54</v>
      </c>
    </row>
    <row r="21" spans="1:24" ht="15.75" customHeight="1" thickTop="1" x14ac:dyDescent="0.25">
      <c r="C21" s="185"/>
      <c r="D21" s="185"/>
      <c r="E21" s="185"/>
      <c r="I21" s="300"/>
      <c r="J21" s="201"/>
      <c r="K21" s="201"/>
      <c r="L21" s="201"/>
      <c r="N21" s="173"/>
      <c r="O21" s="173"/>
      <c r="P21" s="173"/>
      <c r="R21" s="173"/>
      <c r="S21" s="173"/>
      <c r="T21" s="165"/>
      <c r="U21" s="141"/>
    </row>
    <row r="22" spans="1:24" ht="15.75" customHeight="1" x14ac:dyDescent="0.25">
      <c r="C22" s="185"/>
      <c r="D22" s="185"/>
      <c r="E22" s="185"/>
      <c r="J22" s="201"/>
      <c r="K22" s="201"/>
      <c r="L22" s="201"/>
      <c r="M22" s="227"/>
      <c r="N22" s="173"/>
      <c r="O22" s="173"/>
      <c r="P22" s="173"/>
      <c r="R22" s="173"/>
      <c r="S22" s="173"/>
      <c r="T22" s="165"/>
      <c r="U22" s="141"/>
    </row>
    <row r="23" spans="1:24" ht="15.75" customHeight="1" x14ac:dyDescent="0.25">
      <c r="C23" s="185"/>
      <c r="D23" s="185"/>
      <c r="E23" s="185"/>
      <c r="M23" s="227"/>
      <c r="N23" s="173"/>
      <c r="O23" s="173"/>
      <c r="P23" s="173"/>
      <c r="R23" s="173"/>
      <c r="S23" s="173"/>
      <c r="T23" s="165"/>
      <c r="U23" s="141"/>
    </row>
    <row r="24" spans="1:24" ht="15.75" customHeight="1" x14ac:dyDescent="0.25">
      <c r="B24" s="132" t="s">
        <v>111</v>
      </c>
      <c r="C24" s="185"/>
      <c r="D24" s="185"/>
      <c r="E24" s="185"/>
      <c r="M24" s="227"/>
      <c r="N24" s="173"/>
      <c r="O24" s="173"/>
      <c r="P24" s="173"/>
      <c r="R24" s="173"/>
      <c r="S24" s="173"/>
      <c r="T24" s="165"/>
      <c r="U24" s="141"/>
    </row>
    <row r="25" spans="1:24" ht="15.75" customHeight="1" x14ac:dyDescent="0.25">
      <c r="B25" s="576" t="s">
        <v>352</v>
      </c>
      <c r="C25" s="576"/>
      <c r="D25" s="576"/>
      <c r="E25" s="576"/>
      <c r="F25" s="576"/>
      <c r="G25" s="576"/>
      <c r="H25" s="180"/>
      <c r="I25" s="180"/>
      <c r="J25" s="179"/>
      <c r="M25" s="227"/>
      <c r="N25" s="173"/>
      <c r="O25" s="173"/>
      <c r="P25" s="173"/>
      <c r="R25" s="173"/>
      <c r="S25" s="173"/>
      <c r="T25" s="165"/>
      <c r="U25" s="141"/>
    </row>
    <row r="26" spans="1:24" ht="15.75" customHeight="1" x14ac:dyDescent="0.25">
      <c r="C26" s="185"/>
      <c r="D26" s="185"/>
      <c r="E26" s="185"/>
      <c r="M26" s="227"/>
      <c r="N26" s="173"/>
      <c r="O26" s="173"/>
      <c r="P26" s="173"/>
      <c r="R26" s="173"/>
      <c r="S26" s="173"/>
      <c r="T26" s="165"/>
      <c r="U26" s="141"/>
    </row>
    <row r="27" spans="1:24" ht="15.75" customHeight="1" x14ac:dyDescent="0.25">
      <c r="B27" s="576" t="s">
        <v>115</v>
      </c>
      <c r="C27" s="576"/>
      <c r="D27" s="576"/>
      <c r="E27" s="576"/>
      <c r="F27" s="576"/>
      <c r="G27" s="576"/>
      <c r="H27" s="180"/>
      <c r="I27" s="180"/>
      <c r="J27" s="179"/>
      <c r="M27" s="227"/>
      <c r="N27" s="173"/>
      <c r="O27" s="173"/>
      <c r="P27" s="173"/>
      <c r="R27" s="173"/>
      <c r="S27" s="173"/>
      <c r="T27" s="165"/>
      <c r="U27" s="141"/>
    </row>
    <row r="28" spans="1:24" ht="15.75" customHeight="1" x14ac:dyDescent="0.25">
      <c r="B28" s="179"/>
      <c r="C28" s="179"/>
      <c r="D28" s="179"/>
      <c r="E28" s="179"/>
      <c r="F28" s="179"/>
      <c r="G28" s="179"/>
      <c r="H28" s="180"/>
      <c r="I28" s="180"/>
      <c r="J28" s="179"/>
      <c r="M28" s="227"/>
      <c r="N28" s="173"/>
      <c r="O28" s="173"/>
      <c r="P28" s="173"/>
      <c r="R28" s="173"/>
      <c r="S28" s="173"/>
      <c r="T28" s="165"/>
      <c r="U28" s="141"/>
    </row>
    <row r="29" spans="1:24" ht="15.75" customHeight="1" x14ac:dyDescent="0.25">
      <c r="B29" s="576" t="s">
        <v>139</v>
      </c>
      <c r="C29" s="576"/>
      <c r="D29" s="576"/>
      <c r="E29" s="576"/>
      <c r="F29" s="576"/>
      <c r="G29" s="576"/>
      <c r="H29" s="180"/>
      <c r="I29" s="180"/>
      <c r="J29" s="179"/>
      <c r="M29" s="227"/>
      <c r="N29" s="173"/>
      <c r="O29" s="173"/>
      <c r="P29" s="173"/>
      <c r="R29" s="173"/>
      <c r="S29" s="173"/>
      <c r="T29" s="165"/>
      <c r="U29" s="141"/>
    </row>
    <row r="30" spans="1:24" ht="15.75" customHeight="1" x14ac:dyDescent="0.25">
      <c r="B30" s="589" t="s">
        <v>138</v>
      </c>
      <c r="C30" s="576"/>
      <c r="D30" s="576"/>
      <c r="E30" s="576"/>
      <c r="F30" s="576"/>
      <c r="G30" s="576"/>
      <c r="H30" s="180"/>
      <c r="I30" s="180"/>
      <c r="J30" s="179"/>
      <c r="M30" s="227"/>
      <c r="N30" s="173"/>
      <c r="O30" s="173"/>
      <c r="P30" s="173"/>
      <c r="R30" s="173"/>
      <c r="S30" s="173"/>
      <c r="T30" s="165"/>
      <c r="U30" s="141"/>
    </row>
    <row r="31" spans="1:24" ht="15.75" customHeight="1" x14ac:dyDescent="0.25">
      <c r="B31" s="131" t="s">
        <v>98</v>
      </c>
      <c r="C31" s="183" t="s">
        <v>101</v>
      </c>
      <c r="D31" s="183" t="s">
        <v>102</v>
      </c>
      <c r="E31" s="183"/>
      <c r="F31" s="179"/>
      <c r="G31" s="179"/>
      <c r="H31" s="180"/>
      <c r="I31" s="180"/>
      <c r="J31" s="179"/>
      <c r="M31" s="227"/>
      <c r="N31" s="173"/>
      <c r="O31" s="173"/>
      <c r="P31" s="173"/>
      <c r="R31" s="173"/>
      <c r="S31" s="173"/>
      <c r="T31" s="165"/>
      <c r="U31" s="141"/>
    </row>
    <row r="32" spans="1:24" ht="15.75" customHeight="1" x14ac:dyDescent="0.25">
      <c r="C32" s="185"/>
      <c r="D32" s="185"/>
      <c r="E32" s="185"/>
      <c r="F32" s="179"/>
      <c r="G32" s="179"/>
      <c r="H32" s="180"/>
      <c r="I32" s="180"/>
      <c r="J32" s="179"/>
      <c r="M32" s="227"/>
      <c r="N32" s="173"/>
      <c r="O32" s="173"/>
      <c r="P32" s="173"/>
      <c r="R32" s="173"/>
      <c r="S32" s="173"/>
      <c r="T32" s="165"/>
      <c r="U32" s="141"/>
    </row>
    <row r="33" spans="2:21" ht="15.75" customHeight="1" x14ac:dyDescent="0.25">
      <c r="B33" s="135" t="s">
        <v>100</v>
      </c>
      <c r="C33" s="185" t="s">
        <v>185</v>
      </c>
      <c r="D33" s="185" t="s">
        <v>237</v>
      </c>
      <c r="E33" s="185"/>
      <c r="F33" s="179"/>
      <c r="G33" s="179"/>
      <c r="H33" s="180"/>
      <c r="I33" s="180"/>
      <c r="J33" s="179"/>
      <c r="M33" s="227"/>
      <c r="N33" s="173"/>
      <c r="O33" s="173"/>
      <c r="P33" s="173"/>
      <c r="R33" s="173"/>
      <c r="S33" s="173"/>
      <c r="T33" s="165"/>
      <c r="U33" s="141"/>
    </row>
    <row r="34" spans="2:21" ht="15.75" customHeight="1" x14ac:dyDescent="0.25">
      <c r="B34" s="135" t="s">
        <v>315</v>
      </c>
      <c r="C34" s="185" t="s">
        <v>234</v>
      </c>
      <c r="D34" s="185" t="s">
        <v>235</v>
      </c>
      <c r="E34" s="185"/>
      <c r="M34" s="227"/>
      <c r="N34" s="173"/>
      <c r="O34" s="173"/>
      <c r="P34" s="173"/>
      <c r="R34" s="173"/>
      <c r="S34" s="173"/>
      <c r="T34" s="165"/>
      <c r="U34" s="141"/>
    </row>
    <row r="35" spans="2:21" ht="15.75" customHeight="1" x14ac:dyDescent="0.25">
      <c r="B35" s="135" t="s">
        <v>314</v>
      </c>
      <c r="C35" s="185" t="s">
        <v>234</v>
      </c>
      <c r="D35" s="185" t="s">
        <v>235</v>
      </c>
      <c r="E35" s="185"/>
      <c r="M35" s="227"/>
      <c r="N35" s="173"/>
      <c r="O35" s="173"/>
      <c r="P35" s="173"/>
      <c r="R35" s="173"/>
      <c r="S35" s="173"/>
      <c r="T35" s="165"/>
      <c r="U35" s="141"/>
    </row>
    <row r="36" spans="2:21" ht="15.75" customHeight="1" x14ac:dyDescent="0.25">
      <c r="E36" s="185"/>
      <c r="M36" s="227"/>
      <c r="N36" s="173"/>
      <c r="O36" s="173"/>
      <c r="P36" s="173"/>
      <c r="R36" s="173"/>
      <c r="S36" s="173"/>
      <c r="T36" s="165"/>
      <c r="U36" s="141"/>
    </row>
    <row r="37" spans="2:21" ht="15.75" customHeight="1" x14ac:dyDescent="0.25">
      <c r="C37" s="185"/>
      <c r="D37" s="185"/>
      <c r="E37" s="185"/>
      <c r="M37" s="227"/>
      <c r="N37" s="173"/>
      <c r="O37" s="173"/>
      <c r="P37" s="173"/>
      <c r="R37" s="173"/>
      <c r="S37" s="173"/>
      <c r="T37" s="165"/>
      <c r="U37" s="141"/>
    </row>
    <row r="38" spans="2:21" ht="15.75" customHeight="1" x14ac:dyDescent="0.25">
      <c r="B38" s="572" t="s">
        <v>214</v>
      </c>
      <c r="C38" s="572"/>
      <c r="D38" s="572"/>
      <c r="E38" s="572"/>
      <c r="F38" s="572"/>
      <c r="G38" s="572"/>
      <c r="H38" s="572"/>
      <c r="I38" s="572"/>
      <c r="M38" s="227"/>
      <c r="N38" s="173"/>
      <c r="O38" s="173"/>
      <c r="P38" s="173"/>
      <c r="R38" s="173"/>
      <c r="S38" s="173"/>
      <c r="T38" s="165"/>
      <c r="U38" s="141"/>
    </row>
    <row r="39" spans="2:21" ht="15.75" customHeight="1" x14ac:dyDescent="0.25">
      <c r="B39" s="128" t="s">
        <v>215</v>
      </c>
      <c r="C39" s="185"/>
      <c r="D39" s="185"/>
      <c r="E39" s="185"/>
      <c r="M39" s="227"/>
      <c r="N39" s="173"/>
      <c r="O39" s="173"/>
      <c r="P39" s="173"/>
      <c r="R39" s="173"/>
      <c r="S39" s="173"/>
      <c r="T39" s="165"/>
      <c r="U39" s="141"/>
    </row>
    <row r="40" spans="2:21" ht="15.75" customHeight="1" x14ac:dyDescent="0.25">
      <c r="B40" s="195"/>
      <c r="C40" s="195"/>
      <c r="D40" s="195"/>
      <c r="E40" s="195"/>
      <c r="F40" s="195"/>
      <c r="G40" s="195"/>
      <c r="H40" s="219"/>
      <c r="I40" s="219"/>
      <c r="J40" s="195"/>
      <c r="K40" s="195"/>
      <c r="L40" s="195"/>
      <c r="M40" s="195"/>
      <c r="N40" s="195"/>
      <c r="O40" s="141"/>
      <c r="P40" s="141"/>
      <c r="Q40" s="147"/>
      <c r="R40" s="141"/>
      <c r="S40" s="141"/>
      <c r="T40" s="147"/>
      <c r="U40" s="141"/>
    </row>
    <row r="41" spans="2:21" ht="15.75" customHeight="1" x14ac:dyDescent="0.25">
      <c r="O41" s="187"/>
      <c r="P41" s="187"/>
      <c r="Q41" s="210"/>
      <c r="R41" s="310" t="s">
        <v>355</v>
      </c>
      <c r="S41" s="187"/>
      <c r="T41" s="327"/>
    </row>
    <row r="42" spans="2:21" ht="15.75" customHeight="1" x14ac:dyDescent="0.25">
      <c r="B42" s="191" t="s">
        <v>354</v>
      </c>
      <c r="C42" s="193" t="s">
        <v>2</v>
      </c>
      <c r="D42" s="193"/>
      <c r="E42" s="193"/>
      <c r="F42" s="193" t="s">
        <v>34</v>
      </c>
      <c r="G42" s="193" t="s">
        <v>35</v>
      </c>
      <c r="H42" s="193"/>
      <c r="I42" s="193"/>
      <c r="J42" s="193"/>
      <c r="K42" s="193"/>
      <c r="L42" s="193"/>
      <c r="M42" s="193" t="s">
        <v>36</v>
      </c>
      <c r="N42" s="193" t="s">
        <v>37</v>
      </c>
      <c r="O42" s="195"/>
      <c r="P42" s="195"/>
      <c r="Q42" s="289"/>
      <c r="R42" s="195" t="s">
        <v>81</v>
      </c>
      <c r="S42" s="195"/>
      <c r="T42" s="328"/>
    </row>
    <row r="43" spans="2:21" ht="15.75" customHeight="1" x14ac:dyDescent="0.25">
      <c r="B43" s="197"/>
      <c r="C43" s="146"/>
      <c r="D43" s="146"/>
      <c r="E43" s="146"/>
      <c r="F43" s="146"/>
      <c r="G43" s="146"/>
      <c r="H43" s="203"/>
      <c r="I43" s="203"/>
      <c r="J43" s="146"/>
      <c r="K43" s="146"/>
      <c r="L43" s="146"/>
      <c r="M43" s="146"/>
      <c r="N43" s="146"/>
      <c r="O43" s="141"/>
      <c r="P43" s="141"/>
      <c r="Q43" s="147"/>
      <c r="R43" s="141"/>
      <c r="S43" s="141"/>
      <c r="T43" s="147"/>
    </row>
    <row r="44" spans="2:21" ht="15.75" customHeight="1" x14ac:dyDescent="0.25">
      <c r="B44" s="197"/>
      <c r="C44" s="146"/>
      <c r="D44" s="146"/>
      <c r="E44" s="146"/>
      <c r="F44" s="146"/>
      <c r="G44" s="146"/>
      <c r="H44" s="203"/>
      <c r="I44" s="203"/>
      <c r="J44" s="146"/>
      <c r="K44" s="146"/>
      <c r="L44" s="146"/>
      <c r="M44" s="146"/>
      <c r="N44" s="146"/>
      <c r="O44" s="141"/>
      <c r="P44" s="141"/>
      <c r="Q44" s="147"/>
      <c r="R44" s="141"/>
      <c r="S44" s="141"/>
      <c r="T44" s="147"/>
    </row>
    <row r="45" spans="2:21" ht="15.75" customHeight="1" x14ac:dyDescent="0.25">
      <c r="B45" s="197"/>
      <c r="C45" s="146"/>
      <c r="D45" s="146"/>
      <c r="E45" s="146"/>
      <c r="F45" s="146"/>
      <c r="G45" s="146"/>
      <c r="H45" s="203"/>
      <c r="I45" s="203"/>
      <c r="J45" s="146"/>
      <c r="K45" s="146"/>
      <c r="L45" s="146"/>
      <c r="M45" s="146"/>
      <c r="N45" s="146"/>
      <c r="R45" s="308"/>
    </row>
    <row r="46" spans="2:21" ht="15.75" customHeight="1" x14ac:dyDescent="0.25">
      <c r="B46" s="197"/>
      <c r="C46" s="146"/>
      <c r="D46" s="146"/>
      <c r="E46" s="146"/>
      <c r="F46" s="146"/>
      <c r="G46" s="146"/>
      <c r="H46" s="203"/>
      <c r="I46" s="203"/>
      <c r="J46" s="146"/>
      <c r="K46" s="146"/>
      <c r="L46" s="146"/>
      <c r="M46" s="146"/>
      <c r="N46" s="146"/>
      <c r="R46" s="308"/>
    </row>
    <row r="47" spans="2:21" ht="15.75" customHeight="1" x14ac:dyDescent="0.25">
      <c r="B47" s="197"/>
      <c r="C47" s="146"/>
      <c r="D47" s="146"/>
      <c r="E47" s="146"/>
      <c r="F47" s="146"/>
      <c r="G47" s="146"/>
      <c r="H47" s="203"/>
      <c r="I47" s="203"/>
      <c r="J47" s="146"/>
      <c r="K47" s="146"/>
      <c r="L47" s="146"/>
      <c r="M47" s="146"/>
      <c r="N47" s="146"/>
      <c r="R47" s="308"/>
    </row>
    <row r="48" spans="2:21" ht="15.75" customHeight="1" x14ac:dyDescent="0.25">
      <c r="B48" s="197"/>
      <c r="C48" s="146"/>
      <c r="D48" s="146"/>
      <c r="E48" s="146"/>
      <c r="F48" s="146"/>
      <c r="G48" s="146"/>
      <c r="H48" s="203"/>
      <c r="I48" s="203"/>
      <c r="J48" s="146"/>
      <c r="K48" s="146"/>
      <c r="L48" s="146"/>
      <c r="M48" s="146"/>
      <c r="N48" s="146"/>
      <c r="R48" s="308"/>
    </row>
    <row r="49" spans="2:23" ht="15.75" customHeight="1" x14ac:dyDescent="0.25">
      <c r="B49" s="197"/>
      <c r="C49" s="146"/>
      <c r="D49" s="146"/>
      <c r="E49" s="146"/>
      <c r="F49" s="146"/>
      <c r="G49" s="146"/>
      <c r="H49" s="203"/>
      <c r="I49" s="203"/>
      <c r="J49" s="146"/>
      <c r="K49" s="146"/>
      <c r="L49" s="146"/>
      <c r="M49" s="146"/>
      <c r="N49" s="146"/>
      <c r="R49" s="308"/>
    </row>
    <row r="50" spans="2:23" ht="15.75" customHeight="1" x14ac:dyDescent="0.25">
      <c r="B50" s="197"/>
      <c r="C50" s="146"/>
      <c r="D50" s="146"/>
      <c r="E50" s="146"/>
      <c r="F50" s="146"/>
      <c r="G50" s="146"/>
      <c r="H50" s="203"/>
      <c r="I50" s="203"/>
      <c r="J50" s="146"/>
      <c r="K50" s="146"/>
      <c r="L50" s="146"/>
      <c r="M50" s="146"/>
      <c r="N50" s="146"/>
      <c r="R50" s="308"/>
    </row>
    <row r="51" spans="2:23" ht="15.75" customHeight="1" x14ac:dyDescent="0.25">
      <c r="B51" s="197"/>
      <c r="C51" s="146"/>
      <c r="D51" s="146"/>
      <c r="E51" s="146"/>
      <c r="F51" s="146"/>
      <c r="G51" s="146"/>
      <c r="H51" s="203"/>
      <c r="I51" s="203"/>
      <c r="J51" s="146"/>
      <c r="K51" s="146"/>
      <c r="L51" s="146"/>
      <c r="M51" s="146"/>
      <c r="N51" s="146"/>
      <c r="R51" s="308"/>
    </row>
    <row r="52" spans="2:23" ht="15.75" customHeight="1" x14ac:dyDescent="0.25">
      <c r="B52" s="197"/>
      <c r="C52" s="146"/>
      <c r="D52" s="146"/>
      <c r="E52" s="146"/>
      <c r="F52" s="146"/>
      <c r="G52" s="146"/>
      <c r="H52" s="203"/>
      <c r="I52" s="203"/>
      <c r="J52" s="146"/>
      <c r="K52" s="146"/>
      <c r="L52" s="146"/>
      <c r="M52" s="146"/>
      <c r="N52" s="146"/>
      <c r="P52" s="144"/>
      <c r="R52" s="311"/>
      <c r="S52" s="144"/>
      <c r="V52" s="135" t="s">
        <v>301</v>
      </c>
      <c r="W52" s="173">
        <f>W20</f>
        <v>127046.11</v>
      </c>
    </row>
    <row r="53" spans="2:23" ht="15.75" customHeight="1" x14ac:dyDescent="0.25">
      <c r="B53" s="213"/>
      <c r="C53" s="214"/>
      <c r="D53" s="214"/>
      <c r="E53" s="214"/>
      <c r="F53" s="215"/>
      <c r="G53" s="216"/>
      <c r="H53" s="216"/>
      <c r="I53" s="216"/>
      <c r="J53" s="216"/>
      <c r="K53" s="216"/>
      <c r="L53" s="216"/>
      <c r="M53" s="164"/>
      <c r="N53" s="217"/>
      <c r="O53" s="167"/>
      <c r="P53" s="166"/>
      <c r="Q53" s="167"/>
      <c r="R53" s="144"/>
      <c r="S53" s="144"/>
      <c r="T53" s="166"/>
    </row>
    <row r="54" spans="2:23" ht="15.75" customHeight="1" x14ac:dyDescent="0.25">
      <c r="B54" s="213"/>
      <c r="C54" s="214"/>
      <c r="D54" s="214"/>
      <c r="E54" s="214"/>
      <c r="F54" s="215"/>
      <c r="G54" s="216"/>
      <c r="H54" s="216"/>
      <c r="I54" s="216"/>
      <c r="J54" s="216"/>
      <c r="K54" s="216"/>
      <c r="L54" s="216"/>
      <c r="M54" s="235"/>
      <c r="N54" s="212"/>
      <c r="O54" s="141"/>
      <c r="P54" s="141"/>
      <c r="Q54" s="218"/>
    </row>
    <row r="55" spans="2:23" ht="15.75" customHeight="1" x14ac:dyDescent="0.25">
      <c r="B55" s="238"/>
      <c r="C55" s="233"/>
      <c r="D55" s="233"/>
      <c r="E55" s="233"/>
      <c r="F55" s="215"/>
      <c r="G55" s="239"/>
      <c r="H55" s="216"/>
      <c r="I55" s="216"/>
      <c r="J55" s="239"/>
      <c r="K55" s="239"/>
      <c r="L55" s="239"/>
      <c r="M55" s="235"/>
      <c r="N55" s="212"/>
      <c r="O55" s="240"/>
    </row>
    <row r="56" spans="2:23" ht="15.75" customHeight="1" x14ac:dyDescent="0.25">
      <c r="B56" s="238"/>
      <c r="C56" s="233"/>
      <c r="D56" s="233"/>
      <c r="E56" s="233"/>
      <c r="F56" s="215"/>
      <c r="G56" s="239"/>
      <c r="H56" s="216"/>
      <c r="I56" s="216"/>
      <c r="J56" s="239"/>
      <c r="K56" s="239"/>
      <c r="L56" s="239"/>
      <c r="M56" s="235"/>
      <c r="N56" s="212"/>
      <c r="O56" s="240"/>
    </row>
    <row r="57" spans="2:23" ht="15.75" customHeight="1" x14ac:dyDescent="0.25">
      <c r="B57" s="238"/>
      <c r="C57" s="233"/>
      <c r="D57" s="233"/>
      <c r="E57" s="233"/>
      <c r="F57" s="215"/>
      <c r="G57" s="239"/>
      <c r="H57" s="216"/>
      <c r="I57" s="216"/>
      <c r="J57" s="239"/>
      <c r="K57" s="239"/>
      <c r="L57" s="239"/>
      <c r="M57" s="241"/>
      <c r="N57" s="217"/>
      <c r="O57" s="240"/>
      <c r="P57" s="240"/>
      <c r="Q57" s="147"/>
    </row>
    <row r="58" spans="2:23" ht="15.75" customHeight="1" x14ac:dyDescent="0.25"/>
    <row r="59" spans="2:23" ht="15.75" customHeight="1" x14ac:dyDescent="0.25">
      <c r="F59" s="175"/>
      <c r="G59" s="243"/>
      <c r="H59" s="242"/>
      <c r="I59" s="242"/>
      <c r="J59" s="243"/>
      <c r="K59" s="243"/>
      <c r="L59" s="243"/>
    </row>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8:I38"/>
    <mergeCell ref="B30:G30"/>
    <mergeCell ref="B25:G25"/>
    <mergeCell ref="B27:G27"/>
    <mergeCell ref="B29:G29"/>
  </mergeCells>
  <conditionalFormatting sqref="A7:P19 U7:X19 R7:S19">
    <cfRule type="expression" dxfId="39" priority="1">
      <formula>MOD(ROW(),2)=0</formula>
    </cfRule>
  </conditionalFormatting>
  <hyperlinks>
    <hyperlink ref="B30" r:id="rId1"/>
  </hyperlinks>
  <printOptions horizontalCentered="1" gridLines="1"/>
  <pageMargins left="0" right="0" top="0.75" bottom="0.75" header="0.3" footer="0.3"/>
  <pageSetup scale="54" orientation="landscape"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50</vt:i4>
      </vt:variant>
    </vt:vector>
  </HeadingPairs>
  <TitlesOfParts>
    <vt:vector size="100" baseType="lpstr">
      <vt:lpstr>#0664 Academy Positive Learning</vt:lpstr>
      <vt:lpstr>#1461 Inlet Grove Comm HS </vt:lpstr>
      <vt:lpstr>#1571 South Tech Charter Acad</vt:lpstr>
      <vt:lpstr>#1571 South Tech Academy</vt:lpstr>
      <vt:lpstr>#2521 Ed Venture </vt:lpstr>
      <vt:lpstr>#2531 Potentials </vt:lpstr>
      <vt:lpstr>#2791 The Learning Center @ Els</vt:lpstr>
      <vt:lpstr>#2801 PB Maritime Acad Elem</vt:lpstr>
      <vt:lpstr>#2911 Western Academy</vt:lpstr>
      <vt:lpstr>#2941 Palm Beach School Autism </vt:lpstr>
      <vt:lpstr>#3083 The Learning Acad @ Els </vt:lpstr>
      <vt:lpstr>#3345 Career Academy of the PB </vt:lpstr>
      <vt:lpstr>#3381 Imagine Schools </vt:lpstr>
      <vt:lpstr>#3382 Glades Academy </vt:lpstr>
      <vt:lpstr>#3391 Seagull Academy Ind. Liv</vt:lpstr>
      <vt:lpstr>#3394 Montessori Acad Early  </vt:lpstr>
      <vt:lpstr>#3395 Somerset Academy JFK </vt:lpstr>
      <vt:lpstr>#3396 G-Star of the Arts </vt:lpstr>
      <vt:lpstr>#3398 Everglades Preparatory </vt:lpstr>
      <vt:lpstr>#3400 Believers Academy </vt:lpstr>
      <vt:lpstr>#3401 Quantum High School </vt:lpstr>
      <vt:lpstr>#3413 Somerset Acad Boca East</vt:lpstr>
      <vt:lpstr>#3421 Worthington High School</vt:lpstr>
      <vt:lpstr> #3431 Renaissance CS @ WPB</vt:lpstr>
      <vt:lpstr>#3441 South Tech Prep Acd </vt:lpstr>
      <vt:lpstr>#3924 PB Maritime Acd Second </vt:lpstr>
      <vt:lpstr>#3941 Ben Gamla </vt:lpstr>
      <vt:lpstr>#3961 Gardens Schl Tech Arts</vt:lpstr>
      <vt:lpstr>#3971 Palm Beach Preparatory  </vt:lpstr>
      <vt:lpstr>#4001 Renaissance CS @ Well</vt:lpstr>
      <vt:lpstr>#4002 Renaissance CS @ Summit </vt:lpstr>
      <vt:lpstr>#4012 Somerset Canyons Middle  </vt:lpstr>
      <vt:lpstr>#4013 Somerset Acad Canyons HS </vt:lpstr>
      <vt:lpstr>#4020 Franklin Acd Boynton Bch </vt:lpstr>
      <vt:lpstr>#4030 Olympus International Acd</vt:lpstr>
      <vt:lpstr>#4031 Somerset Academy of Arts</vt:lpstr>
      <vt:lpstr>#4041 Somerset Acad Boca Middle</vt:lpstr>
      <vt:lpstr>#4050 Renaissance CS @ Cypress</vt:lpstr>
      <vt:lpstr>#4051 Renaissance CS @ Central </vt:lpstr>
      <vt:lpstr>#4061 Franklin Academy - PBG</vt:lpstr>
      <vt:lpstr>#4080 University Prep Academy</vt:lpstr>
      <vt:lpstr>#4081 Florida Futures Acd N</vt:lpstr>
      <vt:lpstr>#4090 SLAM MS</vt:lpstr>
      <vt:lpstr>#4091 Somerset Acd Lakes</vt:lpstr>
      <vt:lpstr>#4100 ConnectionsEd.CenterPB</vt:lpstr>
      <vt:lpstr>#4102 Bridge Prep Academy</vt:lpstr>
      <vt:lpstr>#4103 SLAM Boca MiddleHigh</vt:lpstr>
      <vt:lpstr>#4111 SLAM HS PB</vt:lpstr>
      <vt:lpstr>#4131 Somerset Academy Well HS</vt:lpstr>
      <vt:lpstr>#4121 South Tech Success</vt:lpstr>
      <vt:lpstr>' #3431 Renaissance CS @ WPB'!Print_Area</vt:lpstr>
      <vt:lpstr>'#0664 Academy Positive Learning'!Print_Area</vt:lpstr>
      <vt:lpstr>'#1461 Inlet Grove Comm HS '!Print_Area</vt:lpstr>
      <vt:lpstr>'#1571 South Tech Academy'!Print_Area</vt:lpstr>
      <vt:lpstr>'#1571 South Tech Charter Acad'!Print_Area</vt:lpstr>
      <vt:lpstr>'#2521 Ed Venture '!Print_Area</vt:lpstr>
      <vt:lpstr>'#2531 Potentials '!Print_Area</vt:lpstr>
      <vt:lpstr>'#2791 The Learning Center @ Els'!Print_Area</vt:lpstr>
      <vt:lpstr>'#2801 PB Maritime Acad Elem'!Print_Area</vt:lpstr>
      <vt:lpstr>'#2911 Western Academy'!Print_Area</vt:lpstr>
      <vt:lpstr>'#2941 Palm Beach School Autism '!Print_Area</vt:lpstr>
      <vt:lpstr>'#3083 The Learning Acad @ Els '!Print_Area</vt:lpstr>
      <vt:lpstr>'#3345 Career Academy of the PB '!Print_Area</vt:lpstr>
      <vt:lpstr>'#3381 Imagine Schools '!Print_Area</vt:lpstr>
      <vt:lpstr>'#3382 Glades Academy '!Print_Area</vt:lpstr>
      <vt:lpstr>'#3391 Seagull Academy Ind. Liv'!Print_Area</vt:lpstr>
      <vt:lpstr>'#3394 Montessori Acad Early  '!Print_Area</vt:lpstr>
      <vt:lpstr>'#3395 Somerset Academy JFK '!Print_Area</vt:lpstr>
      <vt:lpstr>'#3396 G-Star of the Arts '!Print_Area</vt:lpstr>
      <vt:lpstr>'#3398 Everglades Preparatory '!Print_Area</vt:lpstr>
      <vt:lpstr>'#3400 Believers Academy '!Print_Area</vt:lpstr>
      <vt:lpstr>'#3401 Quantum High School '!Print_Area</vt:lpstr>
      <vt:lpstr>'#3413 Somerset Acad Boca East'!Print_Area</vt:lpstr>
      <vt:lpstr>'#3421 Worthington High School'!Print_Area</vt:lpstr>
      <vt:lpstr>'#3441 South Tech Prep Acd '!Print_Area</vt:lpstr>
      <vt:lpstr>'#3924 PB Maritime Acd Second '!Print_Area</vt:lpstr>
      <vt:lpstr>'#3941 Ben Gamla '!Print_Area</vt:lpstr>
      <vt:lpstr>'#3961 Gardens Schl Tech Arts'!Print_Area</vt:lpstr>
      <vt:lpstr>'#3971 Palm Beach Preparatory  '!Print_Area</vt:lpstr>
      <vt:lpstr>'#4001 Renaissance CS @ Well'!Print_Area</vt:lpstr>
      <vt:lpstr>'#4002 Renaissance CS @ Summit '!Print_Area</vt:lpstr>
      <vt:lpstr>'#4012 Somerset Canyons Middle  '!Print_Area</vt:lpstr>
      <vt:lpstr>'#4013 Somerset Acad Canyons HS '!Print_Area</vt:lpstr>
      <vt:lpstr>'#4020 Franklin Acd Boynton Bch '!Print_Area</vt:lpstr>
      <vt:lpstr>'#4030 Olympus International Acd'!Print_Area</vt:lpstr>
      <vt:lpstr>'#4031 Somerset Academy of Arts'!Print_Area</vt:lpstr>
      <vt:lpstr>'#4041 Somerset Acad Boca Middle'!Print_Area</vt:lpstr>
      <vt:lpstr>'#4050 Renaissance CS @ Cypress'!Print_Area</vt:lpstr>
      <vt:lpstr>'#4051 Renaissance CS @ Central '!Print_Area</vt:lpstr>
      <vt:lpstr>'#4061 Franklin Academy - PBG'!Print_Area</vt:lpstr>
      <vt:lpstr>'#4080 University Prep Academy'!Print_Area</vt:lpstr>
      <vt:lpstr>'#4081 Florida Futures Acd N'!Print_Area</vt:lpstr>
      <vt:lpstr>'#4090 SLAM MS'!Print_Area</vt:lpstr>
      <vt:lpstr>'#4091 Somerset Acd Lakes'!Print_Area</vt:lpstr>
      <vt:lpstr>'#4100 ConnectionsEd.CenterPB'!Print_Area</vt:lpstr>
      <vt:lpstr>'#4102 Bridge Prep Academy'!Print_Area</vt:lpstr>
      <vt:lpstr>'#4103 SLAM Boca MiddleHigh'!Print_Area</vt:lpstr>
      <vt:lpstr>'#4111 SLAM HS PB'!Print_Area</vt:lpstr>
      <vt:lpstr>'#4121 South Tech Success'!Print_Area</vt:lpstr>
      <vt:lpstr>'#4131 Somerset Academy Well HS'!Print_Area</vt:lpstr>
    </vt:vector>
  </TitlesOfParts>
  <Company>School District Of Palm Beach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kovners</dc:creator>
  <cp:lastModifiedBy>Local Admin</cp:lastModifiedBy>
  <cp:lastPrinted>2019-07-10T18:56:18Z</cp:lastPrinted>
  <dcterms:created xsi:type="dcterms:W3CDTF">2009-12-03T15:07:28Z</dcterms:created>
  <dcterms:modified xsi:type="dcterms:W3CDTF">2023-07-11T13:50:37Z</dcterms:modified>
</cp:coreProperties>
</file>